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7315" windowHeight="153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65" i="1"/>
  <c r="T71"/>
  <c r="W71" s="1"/>
  <c r="T70"/>
  <c r="W70" s="1"/>
  <c r="T69"/>
  <c r="W69" s="1"/>
  <c r="T68"/>
  <c r="W68" s="1"/>
  <c r="T67"/>
  <c r="W67" s="1"/>
  <c r="T66"/>
  <c r="W66" s="1"/>
  <c r="T65"/>
  <c r="W65" s="1"/>
  <c r="T64"/>
  <c r="W64" s="1"/>
  <c r="T63"/>
  <c r="W63" s="1"/>
  <c r="T62"/>
  <c r="W62" s="1"/>
  <c r="T61"/>
  <c r="W61" s="1"/>
  <c r="R67"/>
  <c r="V67" s="1"/>
  <c r="R68"/>
  <c r="V68" s="1"/>
  <c r="R69"/>
  <c r="V69" s="1"/>
  <c r="R70"/>
  <c r="V70" s="1"/>
  <c r="R71"/>
  <c r="V71" s="1"/>
  <c r="R66" l="1"/>
  <c r="V66" s="1"/>
  <c r="V65"/>
  <c r="R64"/>
  <c r="V64" s="1"/>
  <c r="R63"/>
  <c r="V63" s="1"/>
  <c r="R62"/>
  <c r="V62" s="1"/>
  <c r="R61"/>
  <c r="V61" s="1"/>
  <c r="Q61"/>
  <c r="Q64"/>
  <c r="Q63"/>
  <c r="Q62"/>
  <c r="AK117"/>
  <c r="AK118"/>
  <c r="AK119"/>
  <c r="AK120"/>
  <c r="AK121"/>
  <c r="AK122"/>
  <c r="AK123"/>
  <c r="AK124"/>
  <c r="AK125"/>
  <c r="AK126"/>
  <c r="AK127"/>
  <c r="AK129"/>
  <c r="AK130"/>
  <c r="AK131"/>
  <c r="R21" l="1"/>
  <c r="R16"/>
  <c r="R11" l="1"/>
  <c r="R13" s="1"/>
  <c r="V129" l="1"/>
  <c r="W129"/>
  <c r="AL129" s="1"/>
  <c r="X129"/>
  <c r="Y129" s="1"/>
  <c r="Z129"/>
  <c r="AA129" s="1"/>
  <c r="AB129"/>
  <c r="AC129" s="1"/>
  <c r="AD129"/>
  <c r="AE129"/>
  <c r="AG129"/>
  <c r="AH129" s="1"/>
  <c r="AI129"/>
  <c r="AJ129" s="1"/>
  <c r="AM129"/>
  <c r="AN129" s="1"/>
  <c r="AO129"/>
  <c r="AP129" s="1"/>
  <c r="AQ129"/>
  <c r="AR129" s="1"/>
  <c r="V130"/>
  <c r="W130"/>
  <c r="AL130" s="1"/>
  <c r="X130"/>
  <c r="Y130" s="1"/>
  <c r="Z130"/>
  <c r="AA130" s="1"/>
  <c r="AB130"/>
  <c r="AC130" s="1"/>
  <c r="AD130"/>
  <c r="AE130"/>
  <c r="AG130"/>
  <c r="AH130" s="1"/>
  <c r="AI130"/>
  <c r="AJ130" s="1"/>
  <c r="AM130"/>
  <c r="AN130" s="1"/>
  <c r="AO130"/>
  <c r="AP130" s="1"/>
  <c r="AQ130"/>
  <c r="AR130" s="1"/>
  <c r="V131"/>
  <c r="W131"/>
  <c r="AL131" s="1"/>
  <c r="X131"/>
  <c r="Y131" s="1"/>
  <c r="Z131"/>
  <c r="AA131" s="1"/>
  <c r="AB131"/>
  <c r="AC131" s="1"/>
  <c r="AD131"/>
  <c r="AE131"/>
  <c r="AG131"/>
  <c r="AH131" s="1"/>
  <c r="AI131"/>
  <c r="AJ131" s="1"/>
  <c r="AM131"/>
  <c r="AN131" s="1"/>
  <c r="AO131"/>
  <c r="AP131" s="1"/>
  <c r="AQ131"/>
  <c r="AR131" s="1"/>
  <c r="AF131" l="1"/>
  <c r="AF130"/>
  <c r="AF129"/>
  <c r="R36" l="1"/>
  <c r="R6" l="1"/>
  <c r="Q56"/>
  <c r="B51"/>
  <c r="B6"/>
  <c r="H71" l="1"/>
  <c r="AQ127" l="1"/>
  <c r="AQ126"/>
  <c r="AQ125"/>
  <c r="AQ124"/>
  <c r="AQ123"/>
  <c r="AQ122"/>
  <c r="AQ121"/>
  <c r="AO127"/>
  <c r="AO126"/>
  <c r="AO125"/>
  <c r="AO124"/>
  <c r="AO123"/>
  <c r="AO122"/>
  <c r="AO121"/>
  <c r="AM127"/>
  <c r="AM126"/>
  <c r="AM125"/>
  <c r="AM124"/>
  <c r="AM123"/>
  <c r="AM122"/>
  <c r="AM121"/>
  <c r="AI127"/>
  <c r="AI126"/>
  <c r="AI125"/>
  <c r="AI124"/>
  <c r="AI123"/>
  <c r="AI122"/>
  <c r="AI121"/>
  <c r="AG127"/>
  <c r="AG126"/>
  <c r="AG125"/>
  <c r="AG124"/>
  <c r="AG123"/>
  <c r="AG122"/>
  <c r="AG121"/>
  <c r="AE127"/>
  <c r="AE126"/>
  <c r="AE125"/>
  <c r="AE124"/>
  <c r="AE123"/>
  <c r="AE122"/>
  <c r="AE121"/>
  <c r="AD127"/>
  <c r="AD126"/>
  <c r="AD125"/>
  <c r="AD124"/>
  <c r="AD123"/>
  <c r="AD122"/>
  <c r="AD121"/>
  <c r="R31"/>
  <c r="AB127"/>
  <c r="AB126"/>
  <c r="AB125"/>
  <c r="AB124"/>
  <c r="AB123"/>
  <c r="AB122"/>
  <c r="AB121"/>
  <c r="Z127"/>
  <c r="Z126"/>
  <c r="Z125"/>
  <c r="Z124"/>
  <c r="Z123"/>
  <c r="Z122"/>
  <c r="Z121"/>
  <c r="X127"/>
  <c r="X126"/>
  <c r="X125"/>
  <c r="X124"/>
  <c r="X123"/>
  <c r="X122"/>
  <c r="X121"/>
  <c r="AF122" l="1"/>
  <c r="AF127"/>
  <c r="AF121"/>
  <c r="W127"/>
  <c r="AL127" s="1"/>
  <c r="W126"/>
  <c r="AL126" s="1"/>
  <c r="W125"/>
  <c r="AL125" s="1"/>
  <c r="W124"/>
  <c r="AL124" s="1"/>
  <c r="W123"/>
  <c r="AL123" s="1"/>
  <c r="W122"/>
  <c r="AL122" s="1"/>
  <c r="W121"/>
  <c r="AL121" s="1"/>
  <c r="V127"/>
  <c r="A129"/>
  <c r="V126" s="1"/>
  <c r="A128"/>
  <c r="V125" s="1"/>
  <c r="A127"/>
  <c r="V124" s="1"/>
  <c r="A126"/>
  <c r="V123" s="1"/>
  <c r="A125"/>
  <c r="V122" s="1"/>
  <c r="A124"/>
  <c r="V121" s="1"/>
  <c r="I66"/>
  <c r="E70"/>
  <c r="C71"/>
  <c r="C70"/>
  <c r="C69"/>
  <c r="C68"/>
  <c r="C67"/>
  <c r="R53"/>
  <c r="I69"/>
  <c r="I68"/>
  <c r="R38"/>
  <c r="R33"/>
  <c r="R26"/>
  <c r="R28" s="1"/>
  <c r="R23"/>
  <c r="R18"/>
  <c r="R8"/>
  <c r="B56"/>
  <c r="B71" s="1"/>
  <c r="B70"/>
  <c r="B46"/>
  <c r="B69" s="1"/>
  <c r="B41"/>
  <c r="B68" s="1"/>
  <c r="B36"/>
  <c r="B67" s="1"/>
  <c r="B31"/>
  <c r="B66" s="1"/>
  <c r="B26"/>
  <c r="B21"/>
  <c r="B16"/>
  <c r="B11"/>
  <c r="AF56"/>
  <c r="O71" s="1"/>
  <c r="AD56"/>
  <c r="AD58" s="1"/>
  <c r="AB56"/>
  <c r="AB58" s="1"/>
  <c r="Y56"/>
  <c r="L71" s="1"/>
  <c r="W56"/>
  <c r="W58" s="1"/>
  <c r="U56"/>
  <c r="U58" s="1"/>
  <c r="Q58"/>
  <c r="P56"/>
  <c r="G71" s="1"/>
  <c r="M56"/>
  <c r="M58" s="1"/>
  <c r="E71"/>
  <c r="G56"/>
  <c r="G58" s="1"/>
  <c r="F58"/>
  <c r="AF51"/>
  <c r="O70" s="1"/>
  <c r="AD51"/>
  <c r="N70" s="1"/>
  <c r="AB51"/>
  <c r="AB53" s="1"/>
  <c r="Y51"/>
  <c r="Y53" s="1"/>
  <c r="W51"/>
  <c r="W53" s="1"/>
  <c r="U51"/>
  <c r="U53" s="1"/>
  <c r="Q51"/>
  <c r="Q53" s="1"/>
  <c r="P51"/>
  <c r="P53" s="1"/>
  <c r="M51"/>
  <c r="M53" s="1"/>
  <c r="G51"/>
  <c r="G53" s="1"/>
  <c r="F53"/>
  <c r="AF46"/>
  <c r="AF48" s="1"/>
  <c r="AD46"/>
  <c r="N69" s="1"/>
  <c r="AB46"/>
  <c r="AB48" s="1"/>
  <c r="Y46"/>
  <c r="Y48" s="1"/>
  <c r="W46"/>
  <c r="K69" s="1"/>
  <c r="U46"/>
  <c r="U48" s="1"/>
  <c r="Q48"/>
  <c r="P46"/>
  <c r="G69" s="1"/>
  <c r="M46"/>
  <c r="M48" s="1"/>
  <c r="E69"/>
  <c r="G46"/>
  <c r="G48" s="1"/>
  <c r="F48"/>
  <c r="AF41"/>
  <c r="O68" s="1"/>
  <c r="AD41"/>
  <c r="AD43" s="1"/>
  <c r="AB41"/>
  <c r="AB43" s="1"/>
  <c r="Y41"/>
  <c r="L68" s="1"/>
  <c r="W41"/>
  <c r="W43" s="1"/>
  <c r="U41"/>
  <c r="U43" s="1"/>
  <c r="Q43"/>
  <c r="P41"/>
  <c r="G68" s="1"/>
  <c r="M41"/>
  <c r="M43" s="1"/>
  <c r="E68"/>
  <c r="G41"/>
  <c r="G43" s="1"/>
  <c r="F43"/>
  <c r="AF36"/>
  <c r="O67" s="1"/>
  <c r="AD36"/>
  <c r="AD38" s="1"/>
  <c r="AB36"/>
  <c r="AB38" s="1"/>
  <c r="Y36"/>
  <c r="Y38" s="1"/>
  <c r="W36"/>
  <c r="K67" s="1"/>
  <c r="U36"/>
  <c r="U38" s="1"/>
  <c r="Q36"/>
  <c r="Q38" s="1"/>
  <c r="P36"/>
  <c r="G67" s="1"/>
  <c r="M36"/>
  <c r="M38" s="1"/>
  <c r="E67"/>
  <c r="G36"/>
  <c r="G38" s="1"/>
  <c r="F38"/>
  <c r="AF31"/>
  <c r="AF33" s="1"/>
  <c r="AD31"/>
  <c r="N66" s="1"/>
  <c r="AB31"/>
  <c r="AB33" s="1"/>
  <c r="Y31"/>
  <c r="Y33" s="1"/>
  <c r="W31"/>
  <c r="K66" s="1"/>
  <c r="U31"/>
  <c r="U33" s="1"/>
  <c r="Q33"/>
  <c r="P31"/>
  <c r="G66" s="1"/>
  <c r="M31"/>
  <c r="M33" s="1"/>
  <c r="E66"/>
  <c r="G31"/>
  <c r="G33" s="1"/>
  <c r="F33"/>
  <c r="AF26"/>
  <c r="O65" s="1"/>
  <c r="AD26"/>
  <c r="AD28" s="1"/>
  <c r="AB26"/>
  <c r="AB28" s="1"/>
  <c r="Y26"/>
  <c r="Y28" s="1"/>
  <c r="W26"/>
  <c r="W28" s="1"/>
  <c r="U26"/>
  <c r="U28" s="1"/>
  <c r="Q28"/>
  <c r="P26"/>
  <c r="P28" s="1"/>
  <c r="M26"/>
  <c r="M28" s="1"/>
  <c r="G26"/>
  <c r="G28" s="1"/>
  <c r="F28"/>
  <c r="AF21"/>
  <c r="AF23" s="1"/>
  <c r="AD21"/>
  <c r="N64" s="1"/>
  <c r="AB21"/>
  <c r="AB23" s="1"/>
  <c r="Y21"/>
  <c r="Y23" s="1"/>
  <c r="W21"/>
  <c r="W23" s="1"/>
  <c r="U21"/>
  <c r="U23" s="1"/>
  <c r="Q23"/>
  <c r="P21"/>
  <c r="P23" s="1"/>
  <c r="M21"/>
  <c r="M23" s="1"/>
  <c r="G21"/>
  <c r="G23" s="1"/>
  <c r="F23"/>
  <c r="AF16"/>
  <c r="O63" s="1"/>
  <c r="AD16"/>
  <c r="N63" s="1"/>
  <c r="AB16"/>
  <c r="AB18" s="1"/>
  <c r="Y16"/>
  <c r="Y18" s="1"/>
  <c r="W16"/>
  <c r="W18" s="1"/>
  <c r="U16"/>
  <c r="U18" s="1"/>
  <c r="Q18"/>
  <c r="P16"/>
  <c r="P18" s="1"/>
  <c r="M16"/>
  <c r="M18" s="1"/>
  <c r="G16"/>
  <c r="G18" s="1"/>
  <c r="F18"/>
  <c r="AF11"/>
  <c r="AF13" s="1"/>
  <c r="AD11"/>
  <c r="AD13" s="1"/>
  <c r="AB11"/>
  <c r="AB13" s="1"/>
  <c r="Y11"/>
  <c r="Y13" s="1"/>
  <c r="W11"/>
  <c r="W13" s="1"/>
  <c r="U11"/>
  <c r="U13" s="1"/>
  <c r="Q13"/>
  <c r="P11"/>
  <c r="P13" s="1"/>
  <c r="M11"/>
  <c r="M13" s="1"/>
  <c r="G11"/>
  <c r="G13" s="1"/>
  <c r="F13"/>
  <c r="AF6"/>
  <c r="O61" s="1"/>
  <c r="AD6"/>
  <c r="N61" s="1"/>
  <c r="AB6"/>
  <c r="AB8" s="1"/>
  <c r="Y6"/>
  <c r="Y8" s="1"/>
  <c r="W6"/>
  <c r="W8" s="1"/>
  <c r="U6"/>
  <c r="U8" s="1"/>
  <c r="Q6"/>
  <c r="Q8" s="1"/>
  <c r="P6"/>
  <c r="P8" s="1"/>
  <c r="M6"/>
  <c r="M8" s="1"/>
  <c r="G6"/>
  <c r="G8" s="1"/>
  <c r="F8"/>
  <c r="R58" l="1"/>
  <c r="I71"/>
  <c r="AR124"/>
  <c r="AP127"/>
  <c r="AP123"/>
  <c r="AN126"/>
  <c r="AN122"/>
  <c r="AJ125"/>
  <c r="AJ121"/>
  <c r="AH124"/>
  <c r="AC126"/>
  <c r="AC122"/>
  <c r="AA125"/>
  <c r="AA121"/>
  <c r="Y124"/>
  <c r="AR127"/>
  <c r="AR123"/>
  <c r="AP126"/>
  <c r="AP122"/>
  <c r="AN125"/>
  <c r="AN121"/>
  <c r="AJ124"/>
  <c r="AH127"/>
  <c r="AH123"/>
  <c r="AC127"/>
  <c r="AC123"/>
  <c r="AA126"/>
  <c r="AA122"/>
  <c r="Y125"/>
  <c r="Y121"/>
  <c r="AR126"/>
  <c r="AR122"/>
  <c r="AP125"/>
  <c r="AP121"/>
  <c r="AN124"/>
  <c r="AJ127"/>
  <c r="AJ123"/>
  <c r="AH126"/>
  <c r="AH122"/>
  <c r="AC124"/>
  <c r="AA127"/>
  <c r="AA123"/>
  <c r="Y126"/>
  <c r="Y122"/>
  <c r="AR125"/>
  <c r="AR121"/>
  <c r="AP124"/>
  <c r="AN127"/>
  <c r="AN123"/>
  <c r="AJ126"/>
  <c r="AJ122"/>
  <c r="AH125"/>
  <c r="AH121"/>
  <c r="AC125"/>
  <c r="AC121"/>
  <c r="AA124"/>
  <c r="Y127"/>
  <c r="Y123"/>
  <c r="AA21"/>
  <c r="AH21"/>
  <c r="M64"/>
  <c r="AH26"/>
  <c r="O62"/>
  <c r="AA51"/>
  <c r="AH51"/>
  <c r="AH56"/>
  <c r="AH46"/>
  <c r="AA46"/>
  <c r="AD48"/>
  <c r="AH48" s="1"/>
  <c r="F127" s="1"/>
  <c r="M68"/>
  <c r="F68"/>
  <c r="K68"/>
  <c r="AH36"/>
  <c r="P33"/>
  <c r="T33" s="1"/>
  <c r="D124" s="1"/>
  <c r="O66"/>
  <c r="AD33"/>
  <c r="AH33" s="1"/>
  <c r="F124" s="1"/>
  <c r="L66"/>
  <c r="AA31"/>
  <c r="AH31"/>
  <c r="AD23"/>
  <c r="AH23" s="1"/>
  <c r="R43"/>
  <c r="T28"/>
  <c r="T8"/>
  <c r="P58"/>
  <c r="AF58"/>
  <c r="AH58" s="1"/>
  <c r="F129" s="1"/>
  <c r="D71"/>
  <c r="K71"/>
  <c r="J71"/>
  <c r="Y58"/>
  <c r="AA58" s="1"/>
  <c r="E129" s="1"/>
  <c r="N71"/>
  <c r="AA56"/>
  <c r="F71"/>
  <c r="M71"/>
  <c r="AD53"/>
  <c r="D70"/>
  <c r="F70"/>
  <c r="G70"/>
  <c r="AA53"/>
  <c r="E128" s="1"/>
  <c r="AF53"/>
  <c r="J70"/>
  <c r="K70"/>
  <c r="L70"/>
  <c r="M70"/>
  <c r="H70"/>
  <c r="W48"/>
  <c r="AA48" s="1"/>
  <c r="E127" s="1"/>
  <c r="D69"/>
  <c r="L69"/>
  <c r="O69"/>
  <c r="F69"/>
  <c r="J69"/>
  <c r="M69"/>
  <c r="P48"/>
  <c r="H69"/>
  <c r="Y43"/>
  <c r="AA43" s="1"/>
  <c r="E126" s="1"/>
  <c r="P43"/>
  <c r="AF43"/>
  <c r="AH43" s="1"/>
  <c r="F126" s="1"/>
  <c r="D68"/>
  <c r="N68"/>
  <c r="H68"/>
  <c r="J68"/>
  <c r="AA41"/>
  <c r="AH41"/>
  <c r="P38"/>
  <c r="T38" s="1"/>
  <c r="D125" s="1"/>
  <c r="AF38"/>
  <c r="AH38" s="1"/>
  <c r="F125" s="1"/>
  <c r="D67"/>
  <c r="F67"/>
  <c r="I67"/>
  <c r="L67"/>
  <c r="W38"/>
  <c r="AA38" s="1"/>
  <c r="E125" s="1"/>
  <c r="H67"/>
  <c r="N67"/>
  <c r="AA36"/>
  <c r="J67"/>
  <c r="M67"/>
  <c r="H66"/>
  <c r="M66"/>
  <c r="W33"/>
  <c r="AA33" s="1"/>
  <c r="E124" s="1"/>
  <c r="C66"/>
  <c r="F66"/>
  <c r="D66"/>
  <c r="J66"/>
  <c r="AA28"/>
  <c r="AF28"/>
  <c r="AH28" s="1"/>
  <c r="M65"/>
  <c r="N65"/>
  <c r="AA26"/>
  <c r="T23"/>
  <c r="O64"/>
  <c r="M63"/>
  <c r="AH16"/>
  <c r="AA16"/>
  <c r="AD18"/>
  <c r="AF18"/>
  <c r="N62"/>
  <c r="AA11"/>
  <c r="AH11"/>
  <c r="M62"/>
  <c r="AA13"/>
  <c r="AH13"/>
  <c r="AD8"/>
  <c r="AF8"/>
  <c r="M61"/>
  <c r="AA8"/>
  <c r="R48"/>
  <c r="I70"/>
  <c r="O11"/>
  <c r="L13"/>
  <c r="O13" s="1"/>
  <c r="O31"/>
  <c r="L33"/>
  <c r="O33" s="1"/>
  <c r="C124" s="1"/>
  <c r="K11"/>
  <c r="B13"/>
  <c r="K13" s="1"/>
  <c r="T13"/>
  <c r="O16"/>
  <c r="L18"/>
  <c r="O18" s="1"/>
  <c r="AA18"/>
  <c r="K31"/>
  <c r="B33"/>
  <c r="K33" s="1"/>
  <c r="B124" s="1"/>
  <c r="O36"/>
  <c r="L38"/>
  <c r="O38" s="1"/>
  <c r="C125" s="1"/>
  <c r="K51"/>
  <c r="B53"/>
  <c r="K53" s="1"/>
  <c r="B128" s="1"/>
  <c r="T53"/>
  <c r="D128" s="1"/>
  <c r="O56"/>
  <c r="L58"/>
  <c r="O58" s="1"/>
  <c r="C129" s="1"/>
  <c r="K26"/>
  <c r="B28"/>
  <c r="K28" s="1"/>
  <c r="O51"/>
  <c r="L53"/>
  <c r="O53" s="1"/>
  <c r="C128" s="1"/>
  <c r="AA6"/>
  <c r="AH6"/>
  <c r="K16"/>
  <c r="B18"/>
  <c r="K18" s="1"/>
  <c r="T18"/>
  <c r="O21"/>
  <c r="L23"/>
  <c r="O23" s="1"/>
  <c r="AA23"/>
  <c r="K36"/>
  <c r="B38"/>
  <c r="K38" s="1"/>
  <c r="B125" s="1"/>
  <c r="O41"/>
  <c r="L43"/>
  <c r="O43" s="1"/>
  <c r="C126" s="1"/>
  <c r="K56"/>
  <c r="B58"/>
  <c r="K58" s="1"/>
  <c r="B129" s="1"/>
  <c r="T58"/>
  <c r="D129" s="1"/>
  <c r="K6"/>
  <c r="B8"/>
  <c r="K8" s="1"/>
  <c r="K46"/>
  <c r="B48"/>
  <c r="K48" s="1"/>
  <c r="B127" s="1"/>
  <c r="O6"/>
  <c r="L8"/>
  <c r="O8" s="1"/>
  <c r="K21"/>
  <c r="B23"/>
  <c r="K23" s="1"/>
  <c r="O26"/>
  <c r="L28"/>
  <c r="O28" s="1"/>
  <c r="K41"/>
  <c r="B43"/>
  <c r="K43" s="1"/>
  <c r="B126" s="1"/>
  <c r="O46"/>
  <c r="L48"/>
  <c r="O48" s="1"/>
  <c r="C127" s="1"/>
  <c r="A71"/>
  <c r="A70"/>
  <c r="A69"/>
  <c r="A68"/>
  <c r="A67"/>
  <c r="A66"/>
  <c r="T43" l="1"/>
  <c r="D126" s="1"/>
  <c r="AH53"/>
  <c r="F128" s="1"/>
  <c r="T48"/>
  <c r="D127" s="1"/>
  <c r="AH8"/>
  <c r="AI8" s="1"/>
  <c r="G119" s="1"/>
  <c r="AH18"/>
  <c r="AI18" s="1"/>
  <c r="G121" s="1"/>
  <c r="AI23"/>
  <c r="G122" s="1"/>
  <c r="AI38"/>
  <c r="G125" s="1"/>
  <c r="AI58"/>
  <c r="G129" s="1"/>
  <c r="AI28"/>
  <c r="G123" s="1"/>
  <c r="AI33"/>
  <c r="G124" s="1"/>
  <c r="AI13"/>
  <c r="G120" s="1"/>
  <c r="A65"/>
  <c r="A64"/>
  <c r="A63"/>
  <c r="A62"/>
  <c r="A61"/>
  <c r="AI53" l="1"/>
  <c r="G128" s="1"/>
  <c r="AI48"/>
  <c r="G127" s="1"/>
  <c r="AI43"/>
  <c r="G126" s="1"/>
  <c r="A123"/>
  <c r="A122"/>
  <c r="A121"/>
  <c r="A120"/>
  <c r="A119"/>
  <c r="G133" l="1"/>
  <c r="G134" s="1"/>
  <c r="AE120"/>
  <c r="AE119"/>
  <c r="AE118"/>
  <c r="AE117"/>
  <c r="AE116"/>
  <c r="AD120"/>
  <c r="AF120" s="1"/>
  <c r="AD119"/>
  <c r="AD118"/>
  <c r="AD117"/>
  <c r="AD116"/>
  <c r="AK116"/>
  <c r="AI120"/>
  <c r="AI119"/>
  <c r="AI118"/>
  <c r="AI117"/>
  <c r="AI116"/>
  <c r="AG120"/>
  <c r="AG119"/>
  <c r="AG118"/>
  <c r="AG117"/>
  <c r="AG116"/>
  <c r="AQ120"/>
  <c r="AQ119"/>
  <c r="AQ118"/>
  <c r="AQ117"/>
  <c r="AQ116"/>
  <c r="AO120"/>
  <c r="AO119"/>
  <c r="AO118"/>
  <c r="AO117"/>
  <c r="AO116"/>
  <c r="AM120"/>
  <c r="AM119"/>
  <c r="AM118"/>
  <c r="AM117"/>
  <c r="AM116"/>
  <c r="AB120"/>
  <c r="AB119"/>
  <c r="AB118"/>
  <c r="AB117"/>
  <c r="AB116"/>
  <c r="Z120"/>
  <c r="Z119"/>
  <c r="Z118"/>
  <c r="Z117"/>
  <c r="Z116"/>
  <c r="X120"/>
  <c r="X119"/>
  <c r="X118"/>
  <c r="X117"/>
  <c r="X116"/>
  <c r="W120"/>
  <c r="AL120" s="1"/>
  <c r="W119"/>
  <c r="AL119" s="1"/>
  <c r="W118"/>
  <c r="AL118" s="1"/>
  <c r="W117"/>
  <c r="AL117" s="1"/>
  <c r="W116"/>
  <c r="V120"/>
  <c r="V119"/>
  <c r="V118"/>
  <c r="V117"/>
  <c r="V116"/>
  <c r="AF117" l="1"/>
  <c r="AF119"/>
  <c r="AF118"/>
  <c r="Y118"/>
  <c r="Y120"/>
  <c r="AA117"/>
  <c r="AA119"/>
  <c r="AC118"/>
  <c r="AC120"/>
  <c r="AN117"/>
  <c r="AN119"/>
  <c r="AP118"/>
  <c r="AP120"/>
  <c r="AR117"/>
  <c r="AR119"/>
  <c r="AH118"/>
  <c r="AH120"/>
  <c r="AJ117"/>
  <c r="AJ119"/>
  <c r="Y117"/>
  <c r="Y119"/>
  <c r="AA118"/>
  <c r="AA120"/>
  <c r="AC117"/>
  <c r="AC119"/>
  <c r="AN118"/>
  <c r="AN120"/>
  <c r="AP117"/>
  <c r="AP119"/>
  <c r="AR118"/>
  <c r="AR120"/>
  <c r="AH117"/>
  <c r="AH119"/>
  <c r="AJ118"/>
  <c r="AJ120"/>
  <c r="AF116"/>
  <c r="AC116"/>
  <c r="AP116"/>
  <c r="AN116"/>
  <c r="AH116"/>
  <c r="AJ116"/>
  <c r="AR116"/>
  <c r="AA116"/>
  <c r="Y116"/>
  <c r="AL116"/>
  <c r="I61"/>
  <c r="B61"/>
  <c r="E65"/>
  <c r="B65"/>
  <c r="K64"/>
  <c r="E64"/>
  <c r="B64"/>
  <c r="E63"/>
  <c r="E62"/>
  <c r="L61"/>
  <c r="K61"/>
  <c r="J61"/>
  <c r="H61"/>
  <c r="G61"/>
  <c r="E61"/>
  <c r="D61"/>
  <c r="C61"/>
  <c r="I65" l="1"/>
  <c r="J65"/>
  <c r="C65"/>
  <c r="G65"/>
  <c r="L65"/>
  <c r="K65"/>
  <c r="D65"/>
  <c r="H65"/>
  <c r="C64"/>
  <c r="G64"/>
  <c r="D64"/>
  <c r="H64"/>
  <c r="F122"/>
  <c r="J64"/>
  <c r="L64"/>
  <c r="C63"/>
  <c r="G63"/>
  <c r="L63"/>
  <c r="D63"/>
  <c r="H63"/>
  <c r="J63"/>
  <c r="B63"/>
  <c r="K63"/>
  <c r="B62"/>
  <c r="C62"/>
  <c r="H62"/>
  <c r="I62"/>
  <c r="D62"/>
  <c r="J62"/>
  <c r="K62"/>
  <c r="G62"/>
  <c r="L62"/>
  <c r="F61"/>
  <c r="D122"/>
  <c r="I64"/>
  <c r="D121"/>
  <c r="I63"/>
  <c r="E122"/>
  <c r="E120"/>
  <c r="F120"/>
  <c r="E123"/>
  <c r="D123"/>
  <c r="B120"/>
  <c r="B121"/>
  <c r="B122"/>
  <c r="B123"/>
  <c r="E121" l="1"/>
  <c r="F123"/>
  <c r="D120"/>
  <c r="F121"/>
  <c r="B119"/>
  <c r="D119"/>
  <c r="F119"/>
  <c r="F65"/>
  <c r="C123"/>
  <c r="C122"/>
  <c r="F64"/>
  <c r="C121"/>
  <c r="F63"/>
  <c r="C120"/>
  <c r="F62"/>
  <c r="C119"/>
  <c r="E119"/>
</calcChain>
</file>

<file path=xl/sharedStrings.xml><?xml version="1.0" encoding="utf-8"?>
<sst xmlns="http://schemas.openxmlformats.org/spreadsheetml/2006/main" count="165" uniqueCount="76">
  <si>
    <t>Название оранизации</t>
  </si>
  <si>
    <t>Открытость и доступность информации об организации социальной сферы</t>
  </si>
  <si>
    <t xml:space="preserve">Показатели, характеризующие комфортность условий предоставления услуг, в том числе время ожидания предоставления услуг </t>
  </si>
  <si>
    <t>Показатели, характеризующие доступность услуг для инвалидов</t>
  </si>
  <si>
    <t>Показатели, характеризующие доброжелательность, вежливость работников организаций социальной сферы</t>
  </si>
  <si>
    <t>Показатели, характеризующие удовлетворенность условиями оказания услуг</t>
  </si>
  <si>
    <t>Итоговое значение по организации</t>
  </si>
  <si>
    <t>Выборка</t>
  </si>
  <si>
    <t>ИТОГ по критерию "Открытость и доступность информации об организации социальной сферы"</t>
  </si>
  <si>
    <t xml:space="preserve">2.1. Обеспечение в организации социальной сферы комфортных условий для предоставления услуг </t>
  </si>
  <si>
    <t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услуг).</t>
  </si>
  <si>
    <t xml:space="preserve">ИТОГ по критерию "Показатели, характеризующие комфортность условий предоставления услуг, в том числе время ожидания предоставления услуг" </t>
  </si>
  <si>
    <t>ИТОГ по критерию "Показатели, характеризующие доступность услуг для инвалидов"</t>
  </si>
  <si>
    <t xml:space="preserve"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t>
  </si>
  <si>
    <t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</si>
  <si>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</si>
  <si>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ИТОГ по критерию "Показатели, характеризующие доброжелательность, вежливость работников организаций социальной сферы"</t>
  </si>
  <si>
    <t>5.1. Доля получателей услуг, которые готовы рекомендовать организацию социальной сферы родственникам и знакомым</t>
  </si>
  <si>
    <t>5.2. Доля получателей услуг, удовлетворенных организационными условиями предоставления услуг</t>
  </si>
  <si>
    <t xml:space="preserve">5.3. Доля получателей услуг, удовлетворенных в целом условиями оказания услуг в организации социальной сферы </t>
  </si>
  <si>
    <t>ИТОГ по критерию "Показатели, характеризующие удовлетворенность условиями оказания услуг"</t>
  </si>
  <si>
    <r>
      <t xml:space="preserve">1.1.1.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 </t>
    </r>
    <r>
      <rPr>
        <b/>
        <sz val="9"/>
        <color rgb="FFC00000"/>
        <rFont val="Calibri"/>
        <family val="2"/>
        <charset val="204"/>
      </rPr>
      <t>ИСТЕНД</t>
    </r>
  </si>
  <si>
    <t>1.1.1. ИСТЕНД НОРМА</t>
  </si>
  <si>
    <r>
      <t xml:space="preserve">1.1.2.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 </t>
    </r>
    <r>
      <rPr>
        <b/>
        <sz val="9"/>
        <color rgb="FFC00000"/>
        <rFont val="Calibri"/>
        <family val="2"/>
        <charset val="204"/>
      </rPr>
      <t>ИСАЙТ</t>
    </r>
  </si>
  <si>
    <t>1.1.2. ИСАЙТ НОРМА</t>
  </si>
  <si>
    <t>Количество способов взаимодействия</t>
  </si>
  <si>
    <t>1.3.1. Число получателей услуг, удовлетворенных открытостью, полнотой и доступностью информации, размещенной на информационных стендах в помещении организации</t>
  </si>
  <si>
    <t>Общее число опрошенных получателей услуг</t>
  </si>
  <si>
    <t xml:space="preserve">1.3.2. число получателей услуг, удовлетворенных открытостью, полнотой и доступностью информации, размещенной на официальном сайте организации </t>
  </si>
  <si>
    <t>Количество комфортных условий</t>
  </si>
  <si>
    <t xml:space="preserve">Число получателей услуг, удовлетворенных комфортностью предоставления услуг </t>
  </si>
  <si>
    <t>Количество условий доступности организации для инвалидов</t>
  </si>
  <si>
    <t>Количество условий доступности</t>
  </si>
  <si>
    <t xml:space="preserve">Число получателей услуг-инвалидов, удовлетворенных доступностью услуг для инвалидов </t>
  </si>
  <si>
    <t xml:space="preserve">Число опрошенных получателей услуг-инвалидов, ответивших на вопрос 8 Анкеты </t>
  </si>
  <si>
    <t>Число потребителей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</si>
  <si>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 xml:space="preserve"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</t>
  </si>
  <si>
    <t xml:space="preserve"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</si>
  <si>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</t>
  </si>
  <si>
    <t xml:space="preserve">Число получателей услуг, удовлетворенных организационными условиями предоставления услуг </t>
  </si>
  <si>
    <t xml:space="preserve">Число  получателей услуг, удовлетворенных в целом условиями оказания услуг в организации социальной сферы </t>
  </si>
  <si>
    <t>Количественные результаты</t>
  </si>
  <si>
    <t>Баллы</t>
  </si>
  <si>
    <t>Индикатор значимости</t>
  </si>
  <si>
    <t>Баллы с применением индикатора значимости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</si>
  <si>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t>
  </si>
  <si>
    <t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</si>
  <si>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"Интернет"</t>
  </si>
  <si>
    <t>Критерии</t>
  </si>
  <si>
    <t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t>
  </si>
  <si>
    <t>3.1. Оборудование помещений организации социальной сферы и прилегающей к ней территории с учетом доступности для инвалидов</t>
  </si>
  <si>
    <t>3.2. Обеспечение в организации социальной сферы условий доступности, позволяющих инвалидам получать услуги наравне с другими</t>
  </si>
  <si>
    <t>3.3. Доля получателей услуг, удовлетворенных доступностью услуг для инвалидов (в % от общего числа опрошенных получателей услуг - инвалидов)</t>
  </si>
  <si>
    <t>3.3. Доля получателей услуг, удовлетворенных доступностью услуг для инвалидов</t>
  </si>
  <si>
    <t>1. Открытость и доступность информации</t>
  </si>
  <si>
    <t>2. Комфортность условий</t>
  </si>
  <si>
    <t>3. Доступность услуг для инвалидов</t>
  </si>
  <si>
    <t>4. Доброжелательность, вежливость работников</t>
  </si>
  <si>
    <t>5. Удовлетворенность условиями оказания услуг</t>
  </si>
  <si>
    <t>Организация</t>
  </si>
  <si>
    <t>Чичло респондентов</t>
  </si>
  <si>
    <t>%</t>
  </si>
  <si>
    <t xml:space="preserve">2.3. Доля получателей услуг, удовлетворенных комфортностью предоставления услуг организацией социальной сферы </t>
  </si>
  <si>
    <t>ИТОГ</t>
  </si>
  <si>
    <t>12+C90+A94:V94+A94:W94+A94:Z94+C90+A94:V94+C90+A94:V94+A94:AB94+A94:AA95+A94:AB94+A94:Z94+A94:A+A94:Z94</t>
  </si>
  <si>
    <t>МАОУ Могойтуйская СОШ №1</t>
  </si>
  <si>
    <t>МАОУ Ага-Хангильская СОШ</t>
  </si>
  <si>
    <t>МАОУ Хара-Шибирская СОШ</t>
  </si>
  <si>
    <t>МАОУ Цаган-Ольская СОШ</t>
  </si>
  <si>
    <t xml:space="preserve">МОУ Усть-Наринская СОШ </t>
  </si>
  <si>
    <t>МАОУ Цаган-Челутайская СОШ</t>
  </si>
  <si>
    <t>МАДОУ  Хара-Шибирский детский сад "Баяр"</t>
  </si>
  <si>
    <t xml:space="preserve">МАДОУ Зугалайский детский сад "Буратино" </t>
  </si>
  <si>
    <t xml:space="preserve">МАДОУ Могойтуйский детский сад "Колокольчик" </t>
  </si>
  <si>
    <t xml:space="preserve">МДОУ Могойтуйский детский сад "Бэлиг" </t>
  </si>
  <si>
    <t xml:space="preserve">МАДОУ Ушарбайский детский сад "Ургы" 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</si>
</sst>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rgb="FF000000"/>
      <name val="Calibri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9"/>
      <color rgb="FFC00000"/>
      <name val="Calibri"/>
      <family val="2"/>
      <charset val="204"/>
    </font>
    <font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</font>
    <font>
      <sz val="10"/>
      <color rgb="FF000000"/>
      <name val="Arial Narrow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F3F3F"/>
      <name val="Calibri"/>
      <family val="2"/>
    </font>
    <font>
      <sz val="12"/>
      <color rgb="FF000000"/>
      <name val="Times New Roman"/>
      <family val="1"/>
    </font>
    <font>
      <sz val="12"/>
      <color rgb="FF000000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none"/>
    </fill>
    <fill>
      <patternFill patternType="solid">
        <fgColor rgb="FF8EAADB"/>
        <bgColor rgb="FFFFFFFF"/>
      </patternFill>
    </fill>
    <fill>
      <patternFill patternType="solid">
        <fgColor rgb="FFF4B083"/>
        <bgColor rgb="FFFFFFFF"/>
      </patternFill>
    </fill>
    <fill>
      <patternFill patternType="solid">
        <fgColor rgb="FF70AD47"/>
        <bgColor rgb="FF000000"/>
      </patternFill>
    </fill>
    <fill>
      <patternFill patternType="solid">
        <fgColor rgb="FFFFD965"/>
        <bgColor rgb="FFFFFFFF"/>
      </patternFill>
    </fill>
    <fill>
      <patternFill patternType="solid">
        <fgColor rgb="FF5B9BD5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D5B4"/>
        <bgColor rgb="FF000000"/>
      </patternFill>
    </fill>
    <fill>
      <patternFill patternType="solid">
        <fgColor rgb="FFF79646"/>
        <bgColor rgb="FF000000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">
    <xf numFmtId="0" fontId="0" fillId="0" borderId="0"/>
    <xf numFmtId="0" fontId="7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7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</cellStyleXfs>
  <cellXfs count="123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14" fontId="5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64" fontId="5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7" fillId="9" borderId="0" xfId="1" applyAlignment="1">
      <alignment horizontal="center" vertical="top" wrapText="1"/>
    </xf>
    <xf numFmtId="164" fontId="7" fillId="9" borderId="0" xfId="1" applyNumberFormat="1" applyAlignment="1">
      <alignment horizontal="center" vertical="top"/>
    </xf>
    <xf numFmtId="164" fontId="7" fillId="27" borderId="0" xfId="19" applyNumberFormat="1" applyAlignment="1">
      <alignment horizontal="center" vertical="top"/>
    </xf>
    <xf numFmtId="0" fontId="8" fillId="28" borderId="0" xfId="20" applyFont="1" applyAlignment="1">
      <alignment horizontal="center" vertical="top" wrapText="1"/>
    </xf>
    <xf numFmtId="0" fontId="8" fillId="10" borderId="0" xfId="2" applyFont="1" applyAlignment="1">
      <alignment horizontal="center" vertical="top" wrapText="1"/>
    </xf>
    <xf numFmtId="1" fontId="4" fillId="29" borderId="0" xfId="21" applyNumberFormat="1" applyAlignment="1">
      <alignment horizontal="center" vertical="center" wrapText="1"/>
    </xf>
    <xf numFmtId="1" fontId="4" fillId="29" borderId="0" xfId="21" applyNumberFormat="1" applyAlignment="1">
      <alignment horizontal="center" vertical="center"/>
    </xf>
    <xf numFmtId="164" fontId="7" fillId="15" borderId="0" xfId="7" applyNumberFormat="1" applyAlignment="1">
      <alignment horizontal="center" vertical="top"/>
    </xf>
    <xf numFmtId="1" fontId="4" fillId="17" borderId="0" xfId="9" applyNumberFormat="1" applyAlignment="1">
      <alignment horizontal="center" vertical="center"/>
    </xf>
    <xf numFmtId="164" fontId="7" fillId="19" borderId="0" xfId="11" applyNumberFormat="1" applyAlignment="1">
      <alignment horizontal="center" vertical="top"/>
    </xf>
    <xf numFmtId="1" fontId="4" fillId="21" borderId="0" xfId="13" applyNumberFormat="1" applyAlignment="1">
      <alignment horizontal="center" vertical="center"/>
    </xf>
    <xf numFmtId="164" fontId="7" fillId="23" borderId="0" xfId="15" applyNumberFormat="1" applyAlignment="1">
      <alignment horizontal="center" vertical="top"/>
    </xf>
    <xf numFmtId="1" fontId="4" fillId="25" borderId="0" xfId="17" applyNumberFormat="1" applyAlignment="1">
      <alignment horizontal="center" vertical="center"/>
    </xf>
    <xf numFmtId="164" fontId="7" fillId="13" borderId="1" xfId="5" applyNumberFormat="1" applyBorder="1" applyAlignment="1">
      <alignment horizontal="center" vertical="top"/>
    </xf>
    <xf numFmtId="1" fontId="7" fillId="13" borderId="1" xfId="5" applyNumberFormat="1" applyBorder="1" applyAlignment="1">
      <alignment horizontal="center" vertical="center"/>
    </xf>
    <xf numFmtId="0" fontId="4" fillId="14" borderId="0" xfId="6" applyAlignment="1">
      <alignment horizontal="center" vertical="center"/>
    </xf>
    <xf numFmtId="0" fontId="7" fillId="27" borderId="0" xfId="19" applyAlignment="1">
      <alignment horizontal="center" vertical="top" wrapText="1"/>
    </xf>
    <xf numFmtId="0" fontId="8" fillId="16" borderId="0" xfId="8" applyFont="1" applyAlignment="1">
      <alignment horizontal="center" vertical="top" wrapText="1"/>
    </xf>
    <xf numFmtId="0" fontId="7" fillId="15" borderId="0" xfId="7" applyAlignment="1">
      <alignment horizontal="center" vertical="top" wrapText="1"/>
    </xf>
    <xf numFmtId="0" fontId="7" fillId="19" borderId="0" xfId="11" applyAlignment="1">
      <alignment horizontal="center" vertical="top" wrapText="1"/>
    </xf>
    <xf numFmtId="0" fontId="7" fillId="23" borderId="0" xfId="15" applyAlignment="1">
      <alignment horizontal="center" vertical="top" wrapText="1"/>
    </xf>
    <xf numFmtId="1" fontId="0" fillId="2" borderId="0" xfId="0" applyNumberFormat="1" applyFill="1"/>
    <xf numFmtId="0" fontId="11" fillId="2" borderId="0" xfId="0" applyFont="1" applyFill="1"/>
    <xf numFmtId="0" fontId="4" fillId="10" borderId="0" xfId="2" applyAlignment="1">
      <alignment horizontal="center" vertical="top" wrapText="1"/>
    </xf>
    <xf numFmtId="0" fontId="4" fillId="10" borderId="0" xfId="2" applyAlignment="1">
      <alignment vertical="top"/>
    </xf>
    <xf numFmtId="0" fontId="4" fillId="10" borderId="0" xfId="2" applyAlignment="1">
      <alignment vertical="top" wrapText="1"/>
    </xf>
    <xf numFmtId="0" fontId="4" fillId="28" borderId="0" xfId="20" applyAlignment="1">
      <alignment vertical="top" wrapText="1"/>
    </xf>
    <xf numFmtId="0" fontId="4" fillId="28" borderId="0" xfId="20" applyAlignment="1">
      <alignment vertical="top"/>
    </xf>
    <xf numFmtId="0" fontId="4" fillId="16" borderId="0" xfId="8" applyAlignment="1">
      <alignment vertical="top" wrapText="1"/>
    </xf>
    <xf numFmtId="0" fontId="4" fillId="16" borderId="0" xfId="8" applyAlignment="1">
      <alignment vertical="top"/>
    </xf>
    <xf numFmtId="0" fontId="4" fillId="20" borderId="0" xfId="12" applyAlignment="1">
      <alignment vertical="top"/>
    </xf>
    <xf numFmtId="0" fontId="4" fillId="20" borderId="0" xfId="12" applyAlignment="1">
      <alignment vertical="top" wrapText="1"/>
    </xf>
    <xf numFmtId="0" fontId="4" fillId="24" borderId="0" xfId="16" applyAlignment="1">
      <alignment vertical="top" wrapText="1"/>
    </xf>
    <xf numFmtId="0" fontId="4" fillId="24" borderId="0" xfId="16"/>
    <xf numFmtId="1" fontId="4" fillId="11" borderId="0" xfId="3" applyNumberFormat="1" applyAlignment="1">
      <alignment horizontal="center" vertical="center" wrapText="1"/>
    </xf>
    <xf numFmtId="1" fontId="7" fillId="13" borderId="0" xfId="5" applyNumberFormat="1" applyAlignment="1">
      <alignment horizontal="center" vertical="center"/>
    </xf>
    <xf numFmtId="1" fontId="11" fillId="2" borderId="0" xfId="0" applyNumberFormat="1" applyFont="1" applyFill="1"/>
    <xf numFmtId="1" fontId="4" fillId="18" borderId="0" xfId="10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4" fillId="12" borderId="0" xfId="4" applyNumberFormat="1" applyAlignment="1">
      <alignment horizontal="center" vertical="center"/>
    </xf>
    <xf numFmtId="1" fontId="4" fillId="30" borderId="0" xfId="22" applyNumberFormat="1" applyAlignment="1">
      <alignment horizontal="center" vertical="center"/>
    </xf>
    <xf numFmtId="1" fontId="7" fillId="19" borderId="0" xfId="11" applyNumberFormat="1" applyAlignment="1">
      <alignment horizontal="center" vertical="center"/>
    </xf>
    <xf numFmtId="1" fontId="7" fillId="23" borderId="0" xfId="15" applyNumberFormat="1" applyAlignment="1">
      <alignment horizontal="center" vertical="center"/>
    </xf>
    <xf numFmtId="1" fontId="7" fillId="9" borderId="0" xfId="1" applyNumberFormat="1" applyAlignment="1">
      <alignment horizontal="center" vertical="center"/>
    </xf>
    <xf numFmtId="1" fontId="7" fillId="27" borderId="0" xfId="19" applyNumberFormat="1" applyAlignment="1">
      <alignment horizontal="center" vertical="center"/>
    </xf>
    <xf numFmtId="1" fontId="4" fillId="12" borderId="0" xfId="4" applyNumberFormat="1" applyAlignment="1">
      <alignment horizontal="center" vertical="center" wrapText="1"/>
    </xf>
    <xf numFmtId="1" fontId="4" fillId="30" borderId="0" xfId="22" applyNumberFormat="1" applyAlignment="1">
      <alignment horizontal="center" vertical="center" wrapText="1"/>
    </xf>
    <xf numFmtId="1" fontId="7" fillId="9" borderId="0" xfId="1" applyNumberFormat="1" applyAlignment="1">
      <alignment horizontal="center" vertical="center" wrapText="1"/>
    </xf>
    <xf numFmtId="1" fontId="7" fillId="27" borderId="0" xfId="19" applyNumberFormat="1" applyAlignment="1">
      <alignment horizontal="center" vertical="center" wrapText="1"/>
    </xf>
    <xf numFmtId="1" fontId="7" fillId="15" borderId="0" xfId="7" applyNumberFormat="1" applyAlignment="1">
      <alignment horizontal="center" vertical="center"/>
    </xf>
    <xf numFmtId="1" fontId="4" fillId="11" borderId="0" xfId="3" applyNumberFormat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0" fontId="4" fillId="14" borderId="0" xfId="6"/>
    <xf numFmtId="0" fontId="0" fillId="2" borderId="0" xfId="0" applyFill="1"/>
    <xf numFmtId="1" fontId="7" fillId="27" borderId="0" xfId="19" applyNumberFormat="1" applyAlignment="1">
      <alignment horizontal="center" vertical="center" wrapText="1"/>
    </xf>
    <xf numFmtId="1" fontId="15" fillId="31" borderId="0" xfId="0" applyNumberFormat="1" applyFont="1" applyFill="1" applyAlignment="1">
      <alignment horizontal="center" vertical="center" wrapText="1"/>
    </xf>
    <xf numFmtId="1" fontId="16" fillId="32" borderId="0" xfId="0" applyNumberFormat="1" applyFont="1" applyFill="1" applyAlignment="1">
      <alignment horizontal="center" vertical="center" wrapText="1"/>
    </xf>
    <xf numFmtId="0" fontId="1" fillId="2" borderId="0" xfId="0" applyFont="1" applyFill="1"/>
    <xf numFmtId="1" fontId="17" fillId="2" borderId="0" xfId="0" applyNumberFormat="1" applyFont="1" applyFill="1"/>
    <xf numFmtId="1" fontId="1" fillId="17" borderId="0" xfId="9" applyNumberFormat="1" applyFont="1" applyAlignment="1">
      <alignment horizontal="center" vertical="center"/>
    </xf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4" fillId="10" borderId="0" xfId="2" applyAlignment="1">
      <alignment vertical="top" wrapText="1"/>
    </xf>
    <xf numFmtId="0" fontId="4" fillId="28" borderId="0" xfId="20" applyAlignment="1">
      <alignment wrapText="1"/>
    </xf>
    <xf numFmtId="0" fontId="4" fillId="16" borderId="0" xfId="8" applyAlignment="1">
      <alignment vertical="top" wrapText="1"/>
    </xf>
    <xf numFmtId="0" fontId="8" fillId="20" borderId="0" xfId="12" applyFont="1" applyAlignment="1">
      <alignment horizontal="center" vertical="top" wrapText="1"/>
    </xf>
    <xf numFmtId="0" fontId="3" fillId="24" borderId="0" xfId="16" applyFont="1" applyAlignment="1">
      <alignment horizontal="center" vertical="top" wrapText="1"/>
    </xf>
    <xf numFmtId="0" fontId="4" fillId="24" borderId="0" xfId="16" applyAlignment="1">
      <alignment horizontal="center" vertical="top" wrapText="1"/>
    </xf>
    <xf numFmtId="1" fontId="4" fillId="26" borderId="0" xfId="18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7" fillId="9" borderId="0" xfId="1" applyNumberFormat="1" applyAlignment="1">
      <alignment horizontal="center" vertical="center"/>
    </xf>
    <xf numFmtId="1" fontId="7" fillId="27" borderId="0" xfId="19" applyNumberFormat="1" applyAlignment="1">
      <alignment horizontal="center" vertical="center"/>
    </xf>
    <xf numFmtId="1" fontId="7" fillId="19" borderId="0" xfId="11" applyNumberFormat="1" applyAlignment="1">
      <alignment horizontal="center" vertical="center"/>
    </xf>
    <xf numFmtId="1" fontId="7" fillId="23" borderId="0" xfId="15" applyNumberFormat="1" applyAlignment="1">
      <alignment horizontal="center" vertical="center"/>
    </xf>
    <xf numFmtId="1" fontId="4" fillId="12" borderId="0" xfId="4" applyNumberFormat="1" applyAlignment="1">
      <alignment horizontal="center" vertical="center"/>
    </xf>
    <xf numFmtId="1" fontId="4" fillId="30" borderId="0" xfId="22" applyNumberFormat="1" applyAlignment="1">
      <alignment horizontal="center" vertical="center"/>
    </xf>
    <xf numFmtId="1" fontId="4" fillId="22" borderId="0" xfId="14" applyNumberFormat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 wrapText="1"/>
    </xf>
    <xf numFmtId="0" fontId="4" fillId="14" borderId="0" xfId="6" applyAlignment="1">
      <alignment horizontal="center" vertical="top"/>
    </xf>
    <xf numFmtId="0" fontId="8" fillId="10" borderId="0" xfId="2" applyFont="1" applyAlignment="1">
      <alignment horizontal="center" vertical="top" wrapText="1"/>
    </xf>
    <xf numFmtId="0" fontId="8" fillId="28" borderId="0" xfId="20" applyFont="1" applyAlignment="1">
      <alignment horizontal="center" vertical="top" wrapText="1"/>
    </xf>
    <xf numFmtId="0" fontId="8" fillId="16" borderId="0" xfId="8" applyFont="1" applyAlignment="1">
      <alignment horizontal="center" vertical="top" wrapText="1"/>
    </xf>
    <xf numFmtId="0" fontId="2" fillId="24" borderId="0" xfId="16" applyFont="1" applyAlignment="1">
      <alignment horizontal="center" vertical="top" wrapText="1"/>
    </xf>
    <xf numFmtId="0" fontId="7" fillId="23" borderId="0" xfId="15" applyAlignment="1">
      <alignment horizontal="center" vertical="top" wrapText="1"/>
    </xf>
    <xf numFmtId="0" fontId="0" fillId="2" borderId="0" xfId="0" applyFill="1" applyAlignment="1">
      <alignment horizontal="center" vertical="center" wrapText="1"/>
    </xf>
    <xf numFmtId="0" fontId="7" fillId="9" borderId="0" xfId="1" applyAlignment="1">
      <alignment horizontal="center" vertical="top" wrapText="1"/>
    </xf>
    <xf numFmtId="0" fontId="7" fillId="27" borderId="0" xfId="19" applyAlignment="1">
      <alignment horizontal="center" vertical="top" wrapText="1"/>
    </xf>
    <xf numFmtId="0" fontId="7" fillId="15" borderId="0" xfId="7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14" fillId="2" borderId="0" xfId="0" applyFont="1" applyFill="1" applyAlignment="1">
      <alignment horizontal="center" vertical="center"/>
    </xf>
    <xf numFmtId="164" fontId="12" fillId="3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164" fontId="12" fillId="5" borderId="0" xfId="0" applyNumberFormat="1" applyFont="1" applyFill="1" applyAlignment="1">
      <alignment horizontal="center" vertical="center"/>
    </xf>
    <xf numFmtId="164" fontId="12" fillId="6" borderId="0" xfId="0" applyNumberFormat="1" applyFont="1" applyFill="1" applyAlignment="1">
      <alignment horizontal="center" vertical="center"/>
    </xf>
    <xf numFmtId="164" fontId="12" fillId="7" borderId="0" xfId="0" applyNumberFormat="1" applyFont="1" applyFill="1" applyAlignment="1">
      <alignment horizontal="center" vertical="center"/>
    </xf>
    <xf numFmtId="164" fontId="13" fillId="8" borderId="1" xfId="0" applyNumberFormat="1" applyFont="1" applyFill="1" applyBorder="1" applyAlignment="1">
      <alignment horizontal="center" vertical="center"/>
    </xf>
    <xf numFmtId="1" fontId="4" fillId="12" borderId="0" xfId="4" applyNumberFormat="1" applyAlignment="1">
      <alignment horizontal="center" vertical="center" wrapText="1"/>
    </xf>
    <xf numFmtId="1" fontId="4" fillId="30" borderId="0" xfId="22" applyNumberFormat="1" applyAlignment="1">
      <alignment horizontal="center" vertical="center" wrapText="1"/>
    </xf>
    <xf numFmtId="0" fontId="7" fillId="19" borderId="0" xfId="11" applyAlignment="1">
      <alignment horizontal="center" vertical="top" wrapText="1"/>
    </xf>
    <xf numFmtId="0" fontId="7" fillId="13" borderId="1" xfId="5" applyBorder="1" applyAlignment="1">
      <alignment horizontal="center" vertical="top" wrapText="1"/>
    </xf>
    <xf numFmtId="1" fontId="7" fillId="9" borderId="0" xfId="1" applyNumberFormat="1" applyAlignment="1">
      <alignment horizontal="center" vertical="center" wrapText="1"/>
    </xf>
    <xf numFmtId="1" fontId="7" fillId="27" borderId="0" xfId="19" applyNumberFormat="1" applyAlignment="1">
      <alignment horizontal="center" vertical="center" wrapText="1"/>
    </xf>
    <xf numFmtId="1" fontId="7" fillId="15" borderId="0" xfId="7" applyNumberFormat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</cellXfs>
  <cellStyles count="23">
    <cellStyle name="20% - Акцент1" xfId="2" builtinId="30"/>
    <cellStyle name="20% - Акцент3" xfId="8" builtinId="38"/>
    <cellStyle name="20% - Акцент4" xfId="12" builtinId="42"/>
    <cellStyle name="20% - Акцент5" xfId="16" builtinId="46"/>
    <cellStyle name="20% - Акцент6" xfId="20" builtinId="50"/>
    <cellStyle name="40% - Акцент1" xfId="3" builtinId="31"/>
    <cellStyle name="40% - Акцент3" xfId="9" builtinId="39"/>
    <cellStyle name="40% - Акцент4" xfId="13" builtinId="43"/>
    <cellStyle name="40% - Акцент5" xfId="17" builtinId="47"/>
    <cellStyle name="40% - Акцент6" xfId="21" builtinId="51"/>
    <cellStyle name="60% - Акцент1" xfId="4" builtinId="32"/>
    <cellStyle name="60% - Акцент2" xfId="6" builtinId="36"/>
    <cellStyle name="60% - Акцент3" xfId="10" builtinId="40"/>
    <cellStyle name="60% - Акцент4" xfId="14" builtinId="44"/>
    <cellStyle name="60% - Акцент5" xfId="18" builtinId="48"/>
    <cellStyle name="60% - Акцент6" xfId="22" builtinId="52"/>
    <cellStyle name="Акцент1" xfId="1" builtinId="29"/>
    <cellStyle name="Акцент2" xfId="5" builtinId="33"/>
    <cellStyle name="Акцент3" xfId="7" builtinId="37"/>
    <cellStyle name="Акцент4" xfId="11" builtinId="41"/>
    <cellStyle name="Акцент5" xfId="15" builtinId="45"/>
    <cellStyle name="Акцент6" xfId="19" builtinId="49"/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1. Открытость</a:t>
            </a:r>
            <a:r>
              <a:rPr lang="ru-RU" baseline="0"/>
              <a:t> и доступность информации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899975998367978"/>
          <c:y val="6.2446077233045988E-2"/>
          <c:w val="0.46024941055461333"/>
          <c:h val="0.58807420621179674"/>
        </c:manualLayout>
      </c:layout>
      <c:barChart>
        <c:barDir val="bar"/>
        <c:grouping val="clustered"/>
        <c:ser>
          <c:idx val="0"/>
          <c:order val="0"/>
          <c:tx>
            <c:strRef>
              <c:f>Лист1!$B$60</c:f>
              <c:strCache>
                <c:ptCount val="1"/>
                <c:pt idx="0">
                  <c:v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Лист1!$A$61:$A$72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Лист1!$B$61:$B$72</c:f>
              <c:numCache>
                <c:formatCode>0</c:formatCode>
                <c:ptCount val="12"/>
                <c:pt idx="0">
                  <c:v>41</c:v>
                </c:pt>
                <c:pt idx="1">
                  <c:v>58.142857142857139</c:v>
                </c:pt>
                <c:pt idx="2">
                  <c:v>78.714285714285708</c:v>
                </c:pt>
                <c:pt idx="3">
                  <c:v>69.142857142857153</c:v>
                </c:pt>
                <c:pt idx="4">
                  <c:v>72.714285714285708</c:v>
                </c:pt>
                <c:pt idx="5">
                  <c:v>43.857142857142861</c:v>
                </c:pt>
                <c:pt idx="6">
                  <c:v>100</c:v>
                </c:pt>
                <c:pt idx="7">
                  <c:v>71.25</c:v>
                </c:pt>
                <c:pt idx="8">
                  <c:v>95</c:v>
                </c:pt>
                <c:pt idx="9">
                  <c:v>80</c:v>
                </c:pt>
                <c:pt idx="10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5-7542-8E98-82F5F6D2A80C}"/>
            </c:ext>
          </c:extLst>
        </c:ser>
        <c:ser>
          <c:idx val="1"/>
          <c:order val="1"/>
          <c:tx>
            <c:strRef>
              <c:f>Лист1!$C$60</c:f>
              <c:strCache>
                <c:ptCount val="1"/>
                <c:pt idx="0">
                  <c:v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Лист1!$A$61:$A$72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Лист1!$C$61:$C$72</c:f>
              <c:numCache>
                <c:formatCode>0</c:formatCode>
                <c:ptCount val="12"/>
                <c:pt idx="0" formatCode="General">
                  <c:v>90</c:v>
                </c:pt>
                <c:pt idx="1">
                  <c:v>100</c:v>
                </c:pt>
                <c:pt idx="2" formatCode="General">
                  <c:v>60</c:v>
                </c:pt>
                <c:pt idx="3">
                  <c:v>90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90</c:v>
                </c:pt>
                <c:pt idx="10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5-7542-8E98-82F5F6D2A80C}"/>
            </c:ext>
          </c:extLst>
        </c:ser>
        <c:ser>
          <c:idx val="2"/>
          <c:order val="2"/>
          <c:tx>
            <c:strRef>
              <c:f>Лист1!$D$60</c:f>
              <c:strCache>
                <c:ptCount val="1"/>
                <c:pt idx="0">
                  <c:v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Лист1!$A$61:$A$72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Лист1!$D$61:$D$72</c:f>
              <c:numCache>
                <c:formatCode>0</c:formatCode>
                <c:ptCount val="12"/>
                <c:pt idx="0">
                  <c:v>86.467889908256893</c:v>
                </c:pt>
                <c:pt idx="1">
                  <c:v>66.981132075471692</c:v>
                </c:pt>
                <c:pt idx="2">
                  <c:v>52.139037433155075</c:v>
                </c:pt>
                <c:pt idx="3">
                  <c:v>48.888888888888886</c:v>
                </c:pt>
                <c:pt idx="4">
                  <c:v>68.181818181818187</c:v>
                </c:pt>
                <c:pt idx="5">
                  <c:v>82.758620689655174</c:v>
                </c:pt>
                <c:pt idx="6">
                  <c:v>94.594594594594611</c:v>
                </c:pt>
                <c:pt idx="7">
                  <c:v>100</c:v>
                </c:pt>
                <c:pt idx="8">
                  <c:v>90.666666666666671</c:v>
                </c:pt>
                <c:pt idx="9">
                  <c:v>85.526315789473685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AC-D942-8BCB-B60B18097EAA}"/>
            </c:ext>
          </c:extLst>
        </c:ser>
        <c:gapWidth val="182"/>
        <c:axId val="49617152"/>
        <c:axId val="49627136"/>
      </c:barChart>
      <c:catAx>
        <c:axId val="4961715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627136"/>
        <c:crosses val="autoZero"/>
        <c:auto val="1"/>
        <c:lblAlgn val="ctr"/>
        <c:lblOffset val="100"/>
      </c:catAx>
      <c:valAx>
        <c:axId val="4962713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61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Лист1!$F$118</c:f>
              <c:strCache>
                <c:ptCount val="1"/>
                <c:pt idx="0">
                  <c:v>5. Удовлетворенность условиями оказания услуг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Лист1!$A$119:$A$129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Лист1!$F$119:$F$129</c:f>
              <c:numCache>
                <c:formatCode>0</c:formatCode>
                <c:ptCount val="11"/>
                <c:pt idx="0">
                  <c:v>93.073394495412842</c:v>
                </c:pt>
                <c:pt idx="1">
                  <c:v>91.886792452830193</c:v>
                </c:pt>
                <c:pt idx="2">
                  <c:v>86.203208556149747</c:v>
                </c:pt>
                <c:pt idx="3">
                  <c:v>72</c:v>
                </c:pt>
                <c:pt idx="4">
                  <c:v>97.27272727272728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97.866666666666674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4D-2E4F-B4E0-F3A2CDC220FB}"/>
            </c:ext>
          </c:extLst>
        </c:ser>
        <c:gapWidth val="182"/>
        <c:axId val="54677504"/>
        <c:axId val="54679040"/>
      </c:barChart>
      <c:catAx>
        <c:axId val="5467750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679040"/>
        <c:crosses val="autoZero"/>
        <c:auto val="1"/>
        <c:lblAlgn val="ctr"/>
        <c:lblOffset val="100"/>
      </c:catAx>
      <c:valAx>
        <c:axId val="546790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67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Лист1!$A$119:$A$129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Лист1!$G$119:$G$129</c:f>
              <c:numCache>
                <c:formatCode>0</c:formatCode>
                <c:ptCount val="11"/>
                <c:pt idx="0">
                  <c:v>87.712522935779816</c:v>
                </c:pt>
                <c:pt idx="1">
                  <c:v>84.024420485175213</c:v>
                </c:pt>
                <c:pt idx="2">
                  <c:v>78.639434682964108</c:v>
                </c:pt>
                <c:pt idx="3">
                  <c:v>74.659682539682535</c:v>
                </c:pt>
                <c:pt idx="4">
                  <c:v>81.471948051948061</c:v>
                </c:pt>
                <c:pt idx="5">
                  <c:v>80.99694581280788</c:v>
                </c:pt>
                <c:pt idx="6">
                  <c:v>87.859459459459458</c:v>
                </c:pt>
                <c:pt idx="7">
                  <c:v>84.674999999999997</c:v>
                </c:pt>
                <c:pt idx="8">
                  <c:v>83.433333333333337</c:v>
                </c:pt>
                <c:pt idx="9">
                  <c:v>89.536842105263162</c:v>
                </c:pt>
                <c:pt idx="10">
                  <c:v>79.7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3E-EE48-9AF1-D8166419CA90}"/>
            </c:ext>
          </c:extLst>
        </c:ser>
        <c:gapWidth val="182"/>
        <c:axId val="54711424"/>
        <c:axId val="54712960"/>
      </c:barChart>
      <c:catAx>
        <c:axId val="5471142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712960"/>
        <c:crosses val="autoZero"/>
        <c:auto val="1"/>
        <c:lblAlgn val="ctr"/>
        <c:lblOffset val="100"/>
      </c:catAx>
      <c:valAx>
        <c:axId val="5471296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7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Итоговые</a:t>
            </a:r>
            <a:r>
              <a:rPr lang="ru-RU" baseline="0"/>
              <a:t> значения по критериям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Лист1!$B$118</c:f>
              <c:strCache>
                <c:ptCount val="1"/>
                <c:pt idx="0">
                  <c:v>1. Открытость и доступность информации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Лист1!$A$119:$A$130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Лист1!$B$119:$B$130</c:f>
              <c:numCache>
                <c:formatCode>0</c:formatCode>
                <c:ptCount val="12"/>
                <c:pt idx="0">
                  <c:v>73.887155963302746</c:v>
                </c:pt>
                <c:pt idx="1">
                  <c:v>74.235309973045815</c:v>
                </c:pt>
                <c:pt idx="2">
                  <c:v>62.469900687547749</c:v>
                </c:pt>
                <c:pt idx="3">
                  <c:v>67.298412698412704</c:v>
                </c:pt>
                <c:pt idx="4">
                  <c:v>67.087012987012997</c:v>
                </c:pt>
                <c:pt idx="5">
                  <c:v>64.260591133004937</c:v>
                </c:pt>
                <c:pt idx="6">
                  <c:v>85.837837837837839</c:v>
                </c:pt>
                <c:pt idx="7">
                  <c:v>79.375</c:v>
                </c:pt>
                <c:pt idx="8">
                  <c:v>82.76666666666668</c:v>
                </c:pt>
                <c:pt idx="9">
                  <c:v>85.21052631578948</c:v>
                </c:pt>
                <c:pt idx="10">
                  <c:v>86.5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DE-0B4F-ACC6-E47BCB6280BC}"/>
            </c:ext>
          </c:extLst>
        </c:ser>
        <c:ser>
          <c:idx val="1"/>
          <c:order val="1"/>
          <c:tx>
            <c:strRef>
              <c:f>Лист1!$C$118</c:f>
              <c:strCache>
                <c:ptCount val="1"/>
                <c:pt idx="0">
                  <c:v>2. Комфортность условий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Лист1!$A$119:$A$130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Лист1!$C$119:$C$130</c:f>
              <c:numCache>
                <c:formatCode>0</c:formatCode>
                <c:ptCount val="12"/>
                <c:pt idx="0">
                  <c:v>95.642201834862391</c:v>
                </c:pt>
                <c:pt idx="1">
                  <c:v>94.339622641509436</c:v>
                </c:pt>
                <c:pt idx="2">
                  <c:v>88.235294117647058</c:v>
                </c:pt>
                <c:pt idx="3">
                  <c:v>90</c:v>
                </c:pt>
                <c:pt idx="4">
                  <c:v>88.636363636363626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97.333333333333343</c:v>
                </c:pt>
                <c:pt idx="9">
                  <c:v>98.68421052631578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DE-0B4F-ACC6-E47BCB6280BC}"/>
            </c:ext>
          </c:extLst>
        </c:ser>
        <c:ser>
          <c:idx val="2"/>
          <c:order val="2"/>
          <c:tx>
            <c:strRef>
              <c:f>Лист1!$D$118</c:f>
              <c:strCache>
                <c:ptCount val="1"/>
                <c:pt idx="0">
                  <c:v>3. Доступность услуг для инвалидов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Лист1!$A$119:$A$130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Лист1!$D$119:$D$130</c:f>
              <c:numCache>
                <c:formatCode>0</c:formatCode>
                <c:ptCount val="12"/>
                <c:pt idx="0">
                  <c:v>84.125</c:v>
                </c:pt>
                <c:pt idx="1">
                  <c:v>74</c:v>
                </c:pt>
                <c:pt idx="2">
                  <c:v>78</c:v>
                </c:pt>
                <c:pt idx="3">
                  <c:v>72</c:v>
                </c:pt>
                <c:pt idx="4">
                  <c:v>58</c:v>
                </c:pt>
                <c:pt idx="5">
                  <c:v>49</c:v>
                </c:pt>
                <c:pt idx="6">
                  <c:v>54</c:v>
                </c:pt>
                <c:pt idx="7">
                  <c:v>44</c:v>
                </c:pt>
                <c:pt idx="8">
                  <c:v>44</c:v>
                </c:pt>
                <c:pt idx="9">
                  <c:v>68</c:v>
                </c:pt>
                <c:pt idx="1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DE-0B4F-ACC6-E47BCB6280BC}"/>
            </c:ext>
          </c:extLst>
        </c:ser>
        <c:ser>
          <c:idx val="3"/>
          <c:order val="3"/>
          <c:tx>
            <c:strRef>
              <c:f>Лист1!$E$118</c:f>
              <c:strCache>
                <c:ptCount val="1"/>
                <c:pt idx="0">
                  <c:v>4. Доброжелательность, вежливость работников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Лист1!$A$119:$A$130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Лист1!$E$119:$E$130</c:f>
              <c:numCache>
                <c:formatCode>0</c:formatCode>
                <c:ptCount val="12"/>
                <c:pt idx="0">
                  <c:v>91.834862385321102</c:v>
                </c:pt>
                <c:pt idx="1">
                  <c:v>85.660377358490578</c:v>
                </c:pt>
                <c:pt idx="2">
                  <c:v>78.288770053475957</c:v>
                </c:pt>
                <c:pt idx="3">
                  <c:v>72</c:v>
                </c:pt>
                <c:pt idx="4">
                  <c:v>96.363636363636374</c:v>
                </c:pt>
                <c:pt idx="5">
                  <c:v>91.724137931034477</c:v>
                </c:pt>
                <c:pt idx="6">
                  <c:v>99.459459459459467</c:v>
                </c:pt>
                <c:pt idx="7">
                  <c:v>100</c:v>
                </c:pt>
                <c:pt idx="8">
                  <c:v>95.2</c:v>
                </c:pt>
                <c:pt idx="9">
                  <c:v>95.78947368421052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DE-0B4F-ACC6-E47BCB6280BC}"/>
            </c:ext>
          </c:extLst>
        </c:ser>
        <c:ser>
          <c:idx val="4"/>
          <c:order val="4"/>
          <c:tx>
            <c:strRef>
              <c:f>Лист1!$F$118</c:f>
              <c:strCache>
                <c:ptCount val="1"/>
                <c:pt idx="0">
                  <c:v>5. Удовлетворенность условиями оказания услуг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Лист1!$A$119:$A$130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Лист1!$F$119:$F$130</c:f>
              <c:numCache>
                <c:formatCode>0</c:formatCode>
                <c:ptCount val="12"/>
                <c:pt idx="0">
                  <c:v>93.073394495412842</c:v>
                </c:pt>
                <c:pt idx="1">
                  <c:v>91.886792452830193</c:v>
                </c:pt>
                <c:pt idx="2">
                  <c:v>86.203208556149747</c:v>
                </c:pt>
                <c:pt idx="3">
                  <c:v>72</c:v>
                </c:pt>
                <c:pt idx="4">
                  <c:v>97.27272727272728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97.866666666666674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DE-0B4F-ACC6-E47BCB6280BC}"/>
            </c:ext>
          </c:extLst>
        </c:ser>
        <c:gapWidth val="182"/>
        <c:axId val="54848128"/>
        <c:axId val="54882688"/>
      </c:barChart>
      <c:catAx>
        <c:axId val="5484812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882688"/>
        <c:crosses val="autoZero"/>
        <c:auto val="1"/>
        <c:lblAlgn val="ctr"/>
        <c:lblOffset val="100"/>
      </c:catAx>
      <c:valAx>
        <c:axId val="5488268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8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2.</a:t>
            </a:r>
            <a:r>
              <a:rPr lang="ru-RU" baseline="0"/>
              <a:t> Комфортность условий</a:t>
            </a:r>
            <a:endParaRPr lang="ru-RU"/>
          </a:p>
        </c:rich>
      </c:tx>
      <c:layout>
        <c:manualLayout>
          <c:xMode val="edge"/>
          <c:yMode val="edge"/>
          <c:x val="0.31841162755141195"/>
          <c:y val="1.87953784903797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1"/>
          <c:order val="0"/>
          <c:tx>
            <c:strRef>
              <c:f>Лист1!$F$60</c:f>
              <c:strCache>
                <c:ptCount val="1"/>
                <c:pt idx="0">
                  <c:v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Лист1!$A$61:$A$72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Лист1!$F$61:$F$71</c:f>
              <c:numCache>
                <c:formatCode>0</c:formatCode>
                <c:ptCount val="11"/>
                <c:pt idx="0">
                  <c:v>95.642201834862391</c:v>
                </c:pt>
                <c:pt idx="1">
                  <c:v>94.339622641509436</c:v>
                </c:pt>
                <c:pt idx="2">
                  <c:v>88.235294117647058</c:v>
                </c:pt>
                <c:pt idx="3">
                  <c:v>90</c:v>
                </c:pt>
                <c:pt idx="4">
                  <c:v>88.636363636363626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94.666666666666671</c:v>
                </c:pt>
                <c:pt idx="9">
                  <c:v>97.368421052631575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FB-2B49-9CD2-916A85D5B998}"/>
            </c:ext>
          </c:extLst>
        </c:ser>
        <c:ser>
          <c:idx val="0"/>
          <c:order val="1"/>
          <c:tx>
            <c:strRef>
              <c:f>Лист1!$E$60</c:f>
              <c:strCache>
                <c:ptCount val="1"/>
                <c:pt idx="0">
                  <c:v>2.1. Обеспечение в организации социальной сферы комфортных условий для предоставления услуг </c:v>
                </c:pt>
              </c:strCache>
            </c:strRef>
          </c:tx>
          <c:cat>
            <c:strRef>
              <c:f>Лист1!$A$61:$A$72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Лист1!$E$61:$E$71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</c:ser>
        <c:gapWidth val="182"/>
        <c:axId val="49882240"/>
        <c:axId val="49883776"/>
      </c:barChart>
      <c:catAx>
        <c:axId val="4988224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883776"/>
        <c:crosses val="autoZero"/>
        <c:auto val="1"/>
        <c:lblAlgn val="ctr"/>
        <c:lblOffset val="100"/>
      </c:catAx>
      <c:valAx>
        <c:axId val="49883776"/>
        <c:scaling>
          <c:orientation val="minMax"/>
        </c:scaling>
        <c:axPos val="b"/>
        <c:majorGridlines/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88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3.</a:t>
            </a:r>
            <a:r>
              <a:rPr lang="ru-RU" baseline="0"/>
              <a:t> Доступность услуг для инвалидов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9258918451808037"/>
          <c:y val="6.9387028079271523E-2"/>
          <c:w val="0.46430382308035939"/>
          <c:h val="0.74937030900308965"/>
        </c:manualLayout>
      </c:layout>
      <c:barChart>
        <c:barDir val="bar"/>
        <c:grouping val="clustered"/>
        <c:ser>
          <c:idx val="0"/>
          <c:order val="0"/>
          <c:tx>
            <c:strRef>
              <c:f>Лист1!$G$60</c:f>
              <c:strCache>
                <c:ptCount val="1"/>
                <c:pt idx="0">
                  <c:v>3.1. Оборудование помещений организации социальной сферы и прилегающей к ней территории с учетом доступности для инвалидов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Лист1!$A$61:$A$71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Лист1!$G$61:$G$71</c:f>
              <c:numCache>
                <c:formatCode>General</c:formatCode>
                <c:ptCount val="11"/>
                <c:pt idx="0" formatCode="0">
                  <c:v>80</c:v>
                </c:pt>
                <c:pt idx="1">
                  <c:v>40</c:v>
                </c:pt>
                <c:pt idx="2" formatCode="0">
                  <c:v>80</c:v>
                </c:pt>
                <c:pt idx="3">
                  <c:v>60</c:v>
                </c:pt>
                <c:pt idx="4" formatCode="0">
                  <c:v>40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20</c:v>
                </c:pt>
                <c:pt idx="8" formatCode="0">
                  <c:v>20</c:v>
                </c:pt>
                <c:pt idx="9" formatCode="0">
                  <c:v>60</c:v>
                </c:pt>
                <c:pt idx="10" formatCode="0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1-0841-B350-83D8ABF2817D}"/>
            </c:ext>
          </c:extLst>
        </c:ser>
        <c:ser>
          <c:idx val="1"/>
          <c:order val="1"/>
          <c:tx>
            <c:strRef>
              <c:f>Лист1!$H$60</c:f>
              <c:strCache>
                <c:ptCount val="1"/>
                <c:pt idx="0">
                  <c:v>3.2. Обеспечение в организации социальной сферы условий доступности, позволяющих инвалидам получать услуги наравне с другими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Лист1!$A$61:$A$71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Лист1!$H$61:$H$71</c:f>
              <c:numCache>
                <c:formatCode>General</c:formatCode>
                <c:ptCount val="11"/>
                <c:pt idx="0" formatCode="0">
                  <c:v>80</c:v>
                </c:pt>
                <c:pt idx="1">
                  <c:v>80</c:v>
                </c:pt>
                <c:pt idx="2" formatCode="0">
                  <c:v>60</c:v>
                </c:pt>
                <c:pt idx="3">
                  <c:v>60</c:v>
                </c:pt>
                <c:pt idx="4" formatCode="0">
                  <c:v>40</c:v>
                </c:pt>
                <c:pt idx="5" formatCode="0">
                  <c:v>60</c:v>
                </c:pt>
                <c:pt idx="6" formatCode="0">
                  <c:v>60</c:v>
                </c:pt>
                <c:pt idx="7" formatCode="0">
                  <c:v>80</c:v>
                </c:pt>
                <c:pt idx="8" formatCode="0">
                  <c:v>80</c:v>
                </c:pt>
                <c:pt idx="9" formatCode="0">
                  <c:v>80</c:v>
                </c:pt>
                <c:pt idx="10" formatCode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D1-0841-B350-83D8ABF2817D}"/>
            </c:ext>
          </c:extLst>
        </c:ser>
        <c:ser>
          <c:idx val="2"/>
          <c:order val="2"/>
          <c:tx>
            <c:strRef>
              <c:f>Лист1!$I$60</c:f>
              <c:strCache>
                <c:ptCount val="1"/>
                <c:pt idx="0">
                  <c:v>3.3. Доля получателей услуг, удовлетворенных доступностью услуг для инвалидов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Лист1!$A$61:$A$71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Лист1!$I$61:$I$71</c:f>
              <c:numCache>
                <c:formatCode>0</c:formatCode>
                <c:ptCount val="11"/>
                <c:pt idx="0">
                  <c:v>93.75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83.333333333333343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21-E244-8696-3789B8724C77}"/>
            </c:ext>
          </c:extLst>
        </c:ser>
        <c:gapWidth val="182"/>
        <c:axId val="49480832"/>
        <c:axId val="49482368"/>
      </c:barChart>
      <c:catAx>
        <c:axId val="4948083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482368"/>
        <c:crosses val="autoZero"/>
        <c:auto val="1"/>
        <c:lblAlgn val="ctr"/>
        <c:lblOffset val="100"/>
      </c:catAx>
      <c:valAx>
        <c:axId val="4948236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48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4.</a:t>
            </a:r>
            <a:r>
              <a:rPr lang="ru-RU" baseline="0"/>
              <a:t> Доброжелательность, вежливость работников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9800946488039932"/>
          <c:y val="5.5699332048443434E-2"/>
          <c:w val="0.45203854298605622"/>
          <c:h val="0.63445537157540133"/>
        </c:manualLayout>
      </c:layout>
      <c:barChart>
        <c:barDir val="bar"/>
        <c:grouping val="clustered"/>
        <c:ser>
          <c:idx val="0"/>
          <c:order val="0"/>
          <c:tx>
            <c:strRef>
              <c:f>Лист1!$J$60</c:f>
              <c:strCache>
                <c:ptCount val="1"/>
                <c:pt idx="0">
                  <c:v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Лист1!$A$61:$A$71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Лист1!$J$61:$J$71</c:f>
              <c:numCache>
                <c:formatCode>0</c:formatCode>
                <c:ptCount val="11"/>
                <c:pt idx="0">
                  <c:v>94.036697247706428</c:v>
                </c:pt>
                <c:pt idx="1">
                  <c:v>92.452830188679243</c:v>
                </c:pt>
                <c:pt idx="2">
                  <c:v>84.491978609625676</c:v>
                </c:pt>
                <c:pt idx="3">
                  <c:v>75.555555555555557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98.666666666666671</c:v>
                </c:pt>
                <c:pt idx="9">
                  <c:v>97.368421052631575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FE-1547-805D-0501DE89047D}"/>
            </c:ext>
          </c:extLst>
        </c:ser>
        <c:ser>
          <c:idx val="1"/>
          <c:order val="1"/>
          <c:tx>
            <c:strRef>
              <c:f>Лист1!$K$60</c:f>
              <c:strCache>
                <c:ptCount val="1"/>
                <c:pt idx="0">
                  <c:v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Лист1!$A$61:$A$71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Лист1!$K$61:$K$71</c:f>
              <c:numCache>
                <c:formatCode>0</c:formatCode>
                <c:ptCount val="11"/>
                <c:pt idx="0">
                  <c:v>94.495412844036693</c:v>
                </c:pt>
                <c:pt idx="1">
                  <c:v>90.566037735849065</c:v>
                </c:pt>
                <c:pt idx="2">
                  <c:v>84.491978609625676</c:v>
                </c:pt>
                <c:pt idx="3">
                  <c:v>73.333333333333329</c:v>
                </c:pt>
                <c:pt idx="4">
                  <c:v>90.909090909090907</c:v>
                </c:pt>
                <c:pt idx="5">
                  <c:v>98.275862068965509</c:v>
                </c:pt>
                <c:pt idx="6">
                  <c:v>100</c:v>
                </c:pt>
                <c:pt idx="7">
                  <c:v>100</c:v>
                </c:pt>
                <c:pt idx="8">
                  <c:v>98.666666666666671</c:v>
                </c:pt>
                <c:pt idx="9">
                  <c:v>97.368421052631575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FE-1547-805D-0501DE89047D}"/>
            </c:ext>
          </c:extLst>
        </c:ser>
        <c:ser>
          <c:idx val="2"/>
          <c:order val="2"/>
          <c:tx>
            <c:strRef>
              <c:f>Лист1!$L$60</c:f>
              <c:strCache>
                <c:ptCount val="1"/>
                <c:pt idx="0">
                  <c:v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Лист1!$A$61:$A$71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Лист1!$L$61:$L$71</c:f>
              <c:numCache>
                <c:formatCode>0</c:formatCode>
                <c:ptCount val="11"/>
                <c:pt idx="0">
                  <c:v>82.110091743119256</c:v>
                </c:pt>
                <c:pt idx="1">
                  <c:v>62.264150943396224</c:v>
                </c:pt>
                <c:pt idx="2">
                  <c:v>53.475935828877006</c:v>
                </c:pt>
                <c:pt idx="3">
                  <c:v>62.222222222222221</c:v>
                </c:pt>
                <c:pt idx="4">
                  <c:v>100</c:v>
                </c:pt>
                <c:pt idx="5">
                  <c:v>62.068965517241381</c:v>
                </c:pt>
                <c:pt idx="6">
                  <c:v>97.297297297297305</c:v>
                </c:pt>
                <c:pt idx="7">
                  <c:v>100</c:v>
                </c:pt>
                <c:pt idx="8">
                  <c:v>81.333333333333329</c:v>
                </c:pt>
                <c:pt idx="9">
                  <c:v>89.473684210526315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AC-1041-9835-C017F0F3BA92}"/>
            </c:ext>
          </c:extLst>
        </c:ser>
        <c:gapWidth val="182"/>
        <c:axId val="49583616"/>
        <c:axId val="49585152"/>
      </c:barChart>
      <c:catAx>
        <c:axId val="4958361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585152"/>
        <c:crosses val="autoZero"/>
        <c:auto val="1"/>
        <c:lblAlgn val="ctr"/>
        <c:lblOffset val="100"/>
      </c:catAx>
      <c:valAx>
        <c:axId val="4958515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58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476810161132283E-2"/>
          <c:y val="0.73077641939521865"/>
          <c:w val="0.62163393446786963"/>
          <c:h val="0.2051265432291111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5.</a:t>
            </a:r>
            <a:r>
              <a:rPr lang="ru-RU" baseline="0"/>
              <a:t> Удовлетворенность условиями оказания услуг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50641813325750729"/>
          <c:y val="9.0952061829097708E-2"/>
          <c:w val="0.44356316779206406"/>
          <c:h val="0.61934710397508663"/>
        </c:manualLayout>
      </c:layout>
      <c:barChart>
        <c:barDir val="bar"/>
        <c:grouping val="clustered"/>
        <c:ser>
          <c:idx val="0"/>
          <c:order val="0"/>
          <c:tx>
            <c:strRef>
              <c:f>Лист1!$M$60</c:f>
              <c:strCache>
                <c:ptCount val="1"/>
                <c:pt idx="0">
                  <c:v>5.1. Доля получателей услуг, которые готовы рекомендовать организацию социальной сферы родственникам и знакомым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Лист1!$A$61:$A$71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Лист1!$M$61:$M$71</c:f>
              <c:numCache>
                <c:formatCode>0</c:formatCode>
                <c:ptCount val="11"/>
                <c:pt idx="0">
                  <c:v>93.577981651376149</c:v>
                </c:pt>
                <c:pt idx="1">
                  <c:v>86.79245283018868</c:v>
                </c:pt>
                <c:pt idx="2">
                  <c:v>86.631016042780757</c:v>
                </c:pt>
                <c:pt idx="3">
                  <c:v>73.333333333333329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97.333333333333343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51-274B-9DC6-EB12331C1805}"/>
            </c:ext>
          </c:extLst>
        </c:ser>
        <c:ser>
          <c:idx val="1"/>
          <c:order val="1"/>
          <c:tx>
            <c:strRef>
              <c:f>Лист1!$N$60</c:f>
              <c:strCache>
                <c:ptCount val="1"/>
                <c:pt idx="0">
                  <c:v>5.2. Доля получателей услуг, удовлетворенных организационными условиями предоставления услуг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Лист1!$A$61:$A$71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Лист1!$N$61:$N$71</c:f>
              <c:numCache>
                <c:formatCode>0</c:formatCode>
                <c:ptCount val="11"/>
                <c:pt idx="0">
                  <c:v>92.201834862385326</c:v>
                </c:pt>
                <c:pt idx="1">
                  <c:v>88.679245283018872</c:v>
                </c:pt>
                <c:pt idx="2">
                  <c:v>84.491978609625676</c:v>
                </c:pt>
                <c:pt idx="3">
                  <c:v>77.777777777777786</c:v>
                </c:pt>
                <c:pt idx="4">
                  <c:v>86.36363636363636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51-274B-9DC6-EB12331C1805}"/>
            </c:ext>
          </c:extLst>
        </c:ser>
        <c:ser>
          <c:idx val="2"/>
          <c:order val="2"/>
          <c:tx>
            <c:strRef>
              <c:f>Лист1!$O$60</c:f>
              <c:strCache>
                <c:ptCount val="1"/>
                <c:pt idx="0">
                  <c:v>5.3. Доля получателей услуг, удовлетворенных в целом условиями оказания услуг в организации социальной сферы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Лист1!$A$61:$A$71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Лист1!$O$61:$O$71</c:f>
              <c:numCache>
                <c:formatCode>0</c:formatCode>
                <c:ptCount val="11"/>
                <c:pt idx="0">
                  <c:v>93.11926605504587</c:v>
                </c:pt>
                <c:pt idx="1">
                  <c:v>96.226415094339629</c:v>
                </c:pt>
                <c:pt idx="2">
                  <c:v>86.631016042780757</c:v>
                </c:pt>
                <c:pt idx="3">
                  <c:v>68.888888888888886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97.333333333333343</c:v>
                </c:pt>
                <c:pt idx="9">
                  <c:v>100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6D-A044-B941-729020B42692}"/>
            </c:ext>
          </c:extLst>
        </c:ser>
        <c:gapWidth val="182"/>
        <c:axId val="51344896"/>
        <c:axId val="51346432"/>
      </c:barChart>
      <c:catAx>
        <c:axId val="5134489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46432"/>
        <c:crosses val="autoZero"/>
        <c:auto val="1"/>
        <c:lblAlgn val="ctr"/>
        <c:lblOffset val="100"/>
      </c:catAx>
      <c:valAx>
        <c:axId val="5134643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4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883296031098684E-2"/>
          <c:y val="0.74588473531367661"/>
          <c:w val="0.68014075852016864"/>
          <c:h val="0.2051265432291111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Лист1!$C$118</c:f>
              <c:strCache>
                <c:ptCount val="1"/>
                <c:pt idx="0">
                  <c:v>2. Комфортность условий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Лист1!$A$119:$A$129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Лист1!$C$119:$C$129</c:f>
              <c:numCache>
                <c:formatCode>0</c:formatCode>
                <c:ptCount val="11"/>
                <c:pt idx="0">
                  <c:v>95.642201834862391</c:v>
                </c:pt>
                <c:pt idx="1">
                  <c:v>94.339622641509436</c:v>
                </c:pt>
                <c:pt idx="2">
                  <c:v>88.235294117647058</c:v>
                </c:pt>
                <c:pt idx="3">
                  <c:v>90</c:v>
                </c:pt>
                <c:pt idx="4">
                  <c:v>88.636363636363626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97.333333333333343</c:v>
                </c:pt>
                <c:pt idx="9">
                  <c:v>98.68421052631578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23-DA48-9B63-D040CA82E3E1}"/>
            </c:ext>
          </c:extLst>
        </c:ser>
        <c:gapWidth val="182"/>
        <c:axId val="51661824"/>
        <c:axId val="51667712"/>
      </c:barChart>
      <c:catAx>
        <c:axId val="5166182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667712"/>
        <c:crosses val="autoZero"/>
        <c:auto val="1"/>
        <c:lblAlgn val="ctr"/>
        <c:lblOffset val="100"/>
      </c:catAx>
      <c:valAx>
        <c:axId val="516677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66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Лист1!$B$118</c:f>
              <c:strCache>
                <c:ptCount val="1"/>
                <c:pt idx="0">
                  <c:v>1. Открытость и доступность информации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Лист1!$A$119:$A$129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Лист1!$B$119:$B$129</c:f>
              <c:numCache>
                <c:formatCode>0</c:formatCode>
                <c:ptCount val="11"/>
                <c:pt idx="0">
                  <c:v>73.887155963302746</c:v>
                </c:pt>
                <c:pt idx="1">
                  <c:v>74.235309973045815</c:v>
                </c:pt>
                <c:pt idx="2">
                  <c:v>62.469900687547749</c:v>
                </c:pt>
                <c:pt idx="3">
                  <c:v>67.298412698412704</c:v>
                </c:pt>
                <c:pt idx="4">
                  <c:v>67.087012987012997</c:v>
                </c:pt>
                <c:pt idx="5">
                  <c:v>64.260591133004937</c:v>
                </c:pt>
                <c:pt idx="6">
                  <c:v>85.837837837837839</c:v>
                </c:pt>
                <c:pt idx="7">
                  <c:v>79.375</c:v>
                </c:pt>
                <c:pt idx="8">
                  <c:v>82.76666666666668</c:v>
                </c:pt>
                <c:pt idx="9">
                  <c:v>85.21052631578948</c:v>
                </c:pt>
                <c:pt idx="10">
                  <c:v>86.5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7F-654F-85BF-C75EE1AEDD49}"/>
            </c:ext>
          </c:extLst>
        </c:ser>
        <c:gapWidth val="182"/>
        <c:axId val="54608256"/>
        <c:axId val="54609792"/>
      </c:barChart>
      <c:catAx>
        <c:axId val="5460825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609792"/>
        <c:crosses val="autoZero"/>
        <c:auto val="1"/>
        <c:lblAlgn val="ctr"/>
        <c:lblOffset val="100"/>
      </c:catAx>
      <c:valAx>
        <c:axId val="5460979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60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Лист1!$D$118</c:f>
              <c:strCache>
                <c:ptCount val="1"/>
                <c:pt idx="0">
                  <c:v>3. Доступность услуг для инвалидов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Лист1!$A$119:$A$129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Лист1!$D$119:$D$129</c:f>
              <c:numCache>
                <c:formatCode>0</c:formatCode>
                <c:ptCount val="11"/>
                <c:pt idx="0">
                  <c:v>84.125</c:v>
                </c:pt>
                <c:pt idx="1">
                  <c:v>74</c:v>
                </c:pt>
                <c:pt idx="2">
                  <c:v>78</c:v>
                </c:pt>
                <c:pt idx="3">
                  <c:v>72</c:v>
                </c:pt>
                <c:pt idx="4">
                  <c:v>58</c:v>
                </c:pt>
                <c:pt idx="5">
                  <c:v>49</c:v>
                </c:pt>
                <c:pt idx="6">
                  <c:v>54</c:v>
                </c:pt>
                <c:pt idx="7">
                  <c:v>44</c:v>
                </c:pt>
                <c:pt idx="8">
                  <c:v>44</c:v>
                </c:pt>
                <c:pt idx="9">
                  <c:v>68</c:v>
                </c:pt>
                <c:pt idx="1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80-394D-83DB-4B51855C74EF}"/>
            </c:ext>
          </c:extLst>
        </c:ser>
        <c:gapWidth val="182"/>
        <c:axId val="54650368"/>
        <c:axId val="54651904"/>
      </c:barChart>
      <c:catAx>
        <c:axId val="5465036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651904"/>
        <c:crosses val="autoZero"/>
        <c:auto val="1"/>
        <c:lblAlgn val="ctr"/>
        <c:lblOffset val="100"/>
      </c:catAx>
      <c:valAx>
        <c:axId val="546519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65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Лист1!$E$118</c:f>
              <c:strCache>
                <c:ptCount val="1"/>
                <c:pt idx="0">
                  <c:v>4. Доброжелательность, вежливость работников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Лист1!$A$119:$A$129</c:f>
              <c:strCache>
                <c:ptCount val="11"/>
                <c:pt idx="0">
                  <c:v>МАОУ Могойтуйская СОШ №1</c:v>
                </c:pt>
                <c:pt idx="1">
                  <c:v>МАОУ Ага-Хангильская СОШ</c:v>
                </c:pt>
                <c:pt idx="2">
                  <c:v>МАОУ Хара-Шибирская СОШ</c:v>
                </c:pt>
                <c:pt idx="3">
                  <c:v>МАОУ Цаган-Ольская СОШ</c:v>
                </c:pt>
                <c:pt idx="4">
                  <c:v>МОУ Усть-Наринская СОШ </c:v>
                </c:pt>
                <c:pt idx="5">
                  <c:v>МАОУ Цаган-Челутайская СОШ</c:v>
                </c:pt>
                <c:pt idx="6">
                  <c:v>МАДОУ  Хара-Шибирский детский сад "Баяр"</c:v>
                </c:pt>
                <c:pt idx="7">
                  <c:v>МАДОУ Зугалайский детский сад "Буратино" </c:v>
                </c:pt>
                <c:pt idx="8">
                  <c:v>МАДОУ Могойтуйский детский сад "Колокольчик" </c:v>
                </c:pt>
                <c:pt idx="9">
                  <c:v>МДОУ Могойтуйский детский сад "Бэлиг" </c:v>
                </c:pt>
                <c:pt idx="10">
                  <c:v>МАДОУ Ушарбайский детский сад "Ургы" </c:v>
                </c:pt>
              </c:strCache>
            </c:strRef>
          </c:cat>
          <c:val>
            <c:numRef>
              <c:f>Лист1!$E$119:$E$129</c:f>
              <c:numCache>
                <c:formatCode>0</c:formatCode>
                <c:ptCount val="11"/>
                <c:pt idx="0">
                  <c:v>91.834862385321102</c:v>
                </c:pt>
                <c:pt idx="1">
                  <c:v>85.660377358490578</c:v>
                </c:pt>
                <c:pt idx="2">
                  <c:v>78.288770053475957</c:v>
                </c:pt>
                <c:pt idx="3">
                  <c:v>72</c:v>
                </c:pt>
                <c:pt idx="4">
                  <c:v>96.363636363636374</c:v>
                </c:pt>
                <c:pt idx="5">
                  <c:v>91.724137931034477</c:v>
                </c:pt>
                <c:pt idx="6">
                  <c:v>99.459459459459467</c:v>
                </c:pt>
                <c:pt idx="7">
                  <c:v>100</c:v>
                </c:pt>
                <c:pt idx="8">
                  <c:v>95.2</c:v>
                </c:pt>
                <c:pt idx="9">
                  <c:v>95.78947368421052</c:v>
                </c:pt>
                <c:pt idx="1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49-9140-AD5F-6712C8B914AD}"/>
            </c:ext>
          </c:extLst>
        </c:ser>
        <c:gapWidth val="182"/>
        <c:axId val="51268224"/>
        <c:axId val="51306880"/>
      </c:barChart>
      <c:catAx>
        <c:axId val="5126822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306880"/>
        <c:crosses val="autoZero"/>
        <c:auto val="1"/>
        <c:lblAlgn val="ctr"/>
        <c:lblOffset val="100"/>
      </c:catAx>
      <c:valAx>
        <c:axId val="513068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26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86</xdr:row>
      <xdr:rowOff>27368</xdr:rowOff>
    </xdr:from>
    <xdr:to>
      <xdr:col>5</xdr:col>
      <xdr:colOff>105833</xdr:colOff>
      <xdr:row>113</xdr:row>
      <xdr:rowOff>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1D54C5E5-63C1-1E42-9EEF-0C0B66C19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585561</xdr:colOff>
      <xdr:row>86</xdr:row>
      <xdr:rowOff>83608</xdr:rowOff>
    </xdr:from>
    <xdr:to>
      <xdr:col>11</xdr:col>
      <xdr:colOff>585561</xdr:colOff>
      <xdr:row>114</xdr:row>
      <xdr:rowOff>2071459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BC37E957-F424-FD45-9DF8-D2FDFDCED5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655159</xdr:colOff>
      <xdr:row>86</xdr:row>
      <xdr:rowOff>8769</xdr:rowOff>
    </xdr:from>
    <xdr:to>
      <xdr:col>19</xdr:col>
      <xdr:colOff>346731</xdr:colOff>
      <xdr:row>114</xdr:row>
      <xdr:rowOff>1996620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xmlns="" id="{DB7131F0-D469-6546-A791-C78254CE0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95250</xdr:colOff>
      <xdr:row>77</xdr:row>
      <xdr:rowOff>177095</xdr:rowOff>
    </xdr:from>
    <xdr:to>
      <xdr:col>27</xdr:col>
      <xdr:colOff>15875</xdr:colOff>
      <xdr:row>113</xdr:row>
      <xdr:rowOff>158750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xmlns="" id="{08A2013A-BBB0-6243-A9F0-BFB06E86D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94898</xdr:colOff>
      <xdr:row>77</xdr:row>
      <xdr:rowOff>81845</xdr:rowOff>
    </xdr:from>
    <xdr:to>
      <xdr:col>35</xdr:col>
      <xdr:colOff>1764</xdr:colOff>
      <xdr:row>113</xdr:row>
      <xdr:rowOff>63500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xmlns="" id="{8DBE8A99-0A04-6E49-A433-9A16D3D9D8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238880</xdr:colOff>
      <xdr:row>114</xdr:row>
      <xdr:rowOff>2526089</xdr:rowOff>
    </xdr:from>
    <xdr:to>
      <xdr:col>13</xdr:col>
      <xdr:colOff>254000</xdr:colOff>
      <xdr:row>120</xdr:row>
      <xdr:rowOff>105833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651A5D93-1A26-4D45-946A-47A2F0A2E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90714</xdr:colOff>
      <xdr:row>114</xdr:row>
      <xdr:rowOff>1058334</xdr:rowOff>
    </xdr:from>
    <xdr:to>
      <xdr:col>5</xdr:col>
      <xdr:colOff>362857</xdr:colOff>
      <xdr:row>114</xdr:row>
      <xdr:rowOff>5045530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3A7DFA3A-FFAC-9846-9DBA-7A6C56C61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27213</xdr:colOff>
      <xdr:row>114</xdr:row>
      <xdr:rowOff>2429327</xdr:rowOff>
    </xdr:from>
    <xdr:to>
      <xdr:col>20</xdr:col>
      <xdr:colOff>263070</xdr:colOff>
      <xdr:row>121</xdr:row>
      <xdr:rowOff>21167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AEDA665B-06DA-444E-B577-FC79AF6D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445257</xdr:colOff>
      <xdr:row>121</xdr:row>
      <xdr:rowOff>154565</xdr:rowOff>
    </xdr:from>
    <xdr:to>
      <xdr:col>14</xdr:col>
      <xdr:colOff>16379</xdr:colOff>
      <xdr:row>141</xdr:row>
      <xdr:rowOff>142874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800C9071-13D0-084E-9A57-D6ECA4DB9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495906</xdr:colOff>
      <xdr:row>122</xdr:row>
      <xdr:rowOff>29431</xdr:rowOff>
    </xdr:from>
    <xdr:to>
      <xdr:col>20</xdr:col>
      <xdr:colOff>524935</xdr:colOff>
      <xdr:row>142</xdr:row>
      <xdr:rowOff>21166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E5E9C8FE-FBF3-F343-993D-61A3C7412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36</xdr:col>
      <xdr:colOff>245382</xdr:colOff>
      <xdr:row>150</xdr:row>
      <xdr:rowOff>79376</xdr:rowOff>
    </xdr:from>
    <xdr:to>
      <xdr:col>43</xdr:col>
      <xdr:colOff>143782</xdr:colOff>
      <xdr:row>178</xdr:row>
      <xdr:rowOff>111126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50A24A7F-638C-C84E-85A2-3BBC14B41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285750</xdr:colOff>
      <xdr:row>154</xdr:row>
      <xdr:rowOff>68037</xdr:rowOff>
    </xdr:from>
    <xdr:to>
      <xdr:col>35</xdr:col>
      <xdr:colOff>488343</xdr:colOff>
      <xdr:row>214</xdr:row>
      <xdr:rowOff>13607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EB00A235-DD53-A346-997D-5A3374F04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65"/>
  <sheetViews>
    <sheetView tabSelected="1" zoomScale="60" zoomScaleNormal="60" workbookViewId="0">
      <pane xSplit="21" ySplit="2" topLeftCell="AA117" activePane="bottomRight" state="frozen"/>
      <selection pane="topRight" activeCell="W1" sqref="W1"/>
      <selection pane="bottomLeft" activeCell="A3" sqref="A3"/>
      <selection pane="bottomRight" activeCell="AM98" sqref="AM98"/>
    </sheetView>
  </sheetViews>
  <sheetFormatPr defaultColWidth="8.85546875" defaultRowHeight="15"/>
  <cols>
    <col min="1" max="1" width="49.85546875" customWidth="1"/>
    <col min="2" max="2" width="9.7109375" customWidth="1"/>
    <col min="3" max="4" width="10.7109375" customWidth="1"/>
    <col min="5" max="5" width="10.7109375" bestFit="1" customWidth="1"/>
    <col min="6" max="6" width="11.85546875" bestFit="1" customWidth="1"/>
    <col min="7" max="7" width="10.7109375" bestFit="1" customWidth="1"/>
    <col min="8" max="8" width="11.7109375" bestFit="1" customWidth="1"/>
    <col min="9" max="9" width="10.7109375" bestFit="1" customWidth="1"/>
    <col min="10" max="10" width="11.7109375" bestFit="1" customWidth="1"/>
    <col min="11" max="11" width="12" bestFit="1" customWidth="1"/>
    <col min="12" max="12" width="11.85546875" bestFit="1" customWidth="1"/>
    <col min="13" max="14" width="11.7109375" bestFit="1" customWidth="1"/>
    <col min="15" max="15" width="10.7109375" bestFit="1" customWidth="1"/>
    <col min="16" max="17" width="11.7109375" bestFit="1" customWidth="1"/>
    <col min="18" max="18" width="10.85546875" bestFit="1" customWidth="1"/>
    <col min="19" max="19" width="10.7109375" bestFit="1" customWidth="1"/>
    <col min="20" max="20" width="12" bestFit="1" customWidth="1"/>
    <col min="21" max="21" width="11.7109375" customWidth="1"/>
    <col min="22" max="22" width="40.140625" customWidth="1"/>
    <col min="23" max="23" width="10.42578125" customWidth="1"/>
    <col min="24" max="35" width="8.85546875" customWidth="1"/>
    <col min="36" max="36" width="8.7109375" customWidth="1"/>
    <col min="37" max="38" width="8.85546875" customWidth="1"/>
  </cols>
  <sheetData>
    <row r="1" spans="1:36" ht="15.75">
      <c r="A1" s="97" t="s">
        <v>0</v>
      </c>
      <c r="B1" s="98" t="s">
        <v>1</v>
      </c>
      <c r="C1" s="98"/>
      <c r="D1" s="98"/>
      <c r="E1" s="98"/>
      <c r="F1" s="98"/>
      <c r="G1" s="98"/>
      <c r="H1" s="98"/>
      <c r="I1" s="98"/>
      <c r="J1" s="98"/>
      <c r="K1" s="98"/>
      <c r="L1" s="99" t="s">
        <v>2</v>
      </c>
      <c r="M1" s="99"/>
      <c r="N1" s="99"/>
      <c r="O1" s="99"/>
      <c r="P1" s="100" t="s">
        <v>3</v>
      </c>
      <c r="Q1" s="100"/>
      <c r="R1" s="100"/>
      <c r="S1" s="100"/>
      <c r="T1" s="100"/>
      <c r="U1" s="116" t="s">
        <v>4</v>
      </c>
      <c r="V1" s="116"/>
      <c r="W1" s="116"/>
      <c r="X1" s="116"/>
      <c r="Y1" s="116"/>
      <c r="Z1" s="116"/>
      <c r="AA1" s="116"/>
      <c r="AB1" s="96" t="s">
        <v>5</v>
      </c>
      <c r="AC1" s="96"/>
      <c r="AD1" s="96"/>
      <c r="AE1" s="96"/>
      <c r="AF1" s="96"/>
      <c r="AG1" s="96"/>
      <c r="AH1" s="96"/>
      <c r="AI1" s="117" t="s">
        <v>6</v>
      </c>
      <c r="AJ1" s="91" t="s">
        <v>7</v>
      </c>
    </row>
    <row r="2" spans="1:36" ht="330.75">
      <c r="A2" s="97"/>
      <c r="B2" s="92" t="s">
        <v>45</v>
      </c>
      <c r="C2" s="92"/>
      <c r="D2" s="92"/>
      <c r="E2" s="92"/>
      <c r="F2" s="11" t="s">
        <v>46</v>
      </c>
      <c r="G2" s="92" t="s">
        <v>47</v>
      </c>
      <c r="H2" s="92"/>
      <c r="I2" s="92"/>
      <c r="J2" s="92"/>
      <c r="K2" s="7" t="s">
        <v>8</v>
      </c>
      <c r="L2" s="10" t="s">
        <v>9</v>
      </c>
      <c r="M2" s="93" t="s">
        <v>10</v>
      </c>
      <c r="N2" s="93"/>
      <c r="O2" s="23" t="s">
        <v>11</v>
      </c>
      <c r="P2" s="24" t="s">
        <v>50</v>
      </c>
      <c r="Q2" s="24" t="s">
        <v>51</v>
      </c>
      <c r="R2" s="94" t="s">
        <v>52</v>
      </c>
      <c r="S2" s="94"/>
      <c r="T2" s="25" t="s">
        <v>12</v>
      </c>
      <c r="U2" s="77" t="s">
        <v>13</v>
      </c>
      <c r="V2" s="77"/>
      <c r="W2" s="77" t="s">
        <v>14</v>
      </c>
      <c r="X2" s="77"/>
      <c r="Y2" s="77" t="s">
        <v>15</v>
      </c>
      <c r="Z2" s="77"/>
      <c r="AA2" s="26" t="s">
        <v>16</v>
      </c>
      <c r="AB2" s="95" t="s">
        <v>17</v>
      </c>
      <c r="AC2" s="79"/>
      <c r="AD2" s="95" t="s">
        <v>18</v>
      </c>
      <c r="AE2" s="79"/>
      <c r="AF2" s="78" t="s">
        <v>19</v>
      </c>
      <c r="AG2" s="79"/>
      <c r="AH2" s="27" t="s">
        <v>20</v>
      </c>
      <c r="AI2" s="117"/>
      <c r="AJ2" s="91"/>
    </row>
    <row r="3" spans="1:36" ht="408">
      <c r="A3" s="1"/>
      <c r="B3" s="2" t="s">
        <v>21</v>
      </c>
      <c r="C3" s="2" t="s">
        <v>22</v>
      </c>
      <c r="D3" s="3" t="s">
        <v>23</v>
      </c>
      <c r="E3" s="2" t="s">
        <v>24</v>
      </c>
      <c r="F3" s="4" t="s">
        <v>25</v>
      </c>
      <c r="G3" s="2" t="s">
        <v>26</v>
      </c>
      <c r="H3" s="4" t="s">
        <v>27</v>
      </c>
      <c r="I3" s="2" t="s">
        <v>28</v>
      </c>
      <c r="J3" s="2" t="s">
        <v>27</v>
      </c>
      <c r="K3" s="8"/>
      <c r="L3" s="5" t="s">
        <v>29</v>
      </c>
      <c r="M3" s="4" t="s">
        <v>30</v>
      </c>
      <c r="N3" s="2" t="s">
        <v>27</v>
      </c>
      <c r="O3" s="9"/>
      <c r="P3" s="4" t="s">
        <v>31</v>
      </c>
      <c r="Q3" s="4" t="s">
        <v>32</v>
      </c>
      <c r="R3" s="4" t="s">
        <v>33</v>
      </c>
      <c r="S3" s="4" t="s">
        <v>34</v>
      </c>
      <c r="T3" s="14"/>
      <c r="U3" s="4" t="s">
        <v>35</v>
      </c>
      <c r="V3" s="2" t="s">
        <v>27</v>
      </c>
      <c r="W3" s="4" t="s">
        <v>36</v>
      </c>
      <c r="X3" s="2" t="s">
        <v>27</v>
      </c>
      <c r="Y3" s="4" t="s">
        <v>37</v>
      </c>
      <c r="Z3" s="2" t="s">
        <v>27</v>
      </c>
      <c r="AA3" s="16"/>
      <c r="AB3" s="4" t="s">
        <v>38</v>
      </c>
      <c r="AC3" s="2" t="s">
        <v>27</v>
      </c>
      <c r="AD3" s="4" t="s">
        <v>39</v>
      </c>
      <c r="AE3" s="2" t="s">
        <v>27</v>
      </c>
      <c r="AF3" s="4" t="s">
        <v>40</v>
      </c>
      <c r="AG3" s="2" t="s">
        <v>27</v>
      </c>
      <c r="AH3" s="18"/>
      <c r="AI3" s="20"/>
      <c r="AJ3" s="6"/>
    </row>
    <row r="4" spans="1:36" ht="15.95" customHeight="1">
      <c r="A4" s="101" t="s">
        <v>65</v>
      </c>
      <c r="B4" s="102"/>
      <c r="C4" s="102"/>
      <c r="D4" s="103"/>
      <c r="E4" s="102"/>
      <c r="F4" s="102"/>
      <c r="G4" s="102"/>
      <c r="H4" s="104"/>
      <c r="I4" s="102"/>
      <c r="J4" s="105"/>
      <c r="K4" s="106"/>
      <c r="L4" s="107"/>
      <c r="M4" s="107"/>
      <c r="N4" s="108"/>
      <c r="O4" s="109"/>
      <c r="P4" s="108"/>
      <c r="Q4" s="108"/>
      <c r="R4" s="108"/>
      <c r="S4" s="108"/>
      <c r="T4" s="110"/>
      <c r="U4" s="108"/>
      <c r="V4" s="108"/>
      <c r="W4" s="108"/>
      <c r="X4" s="108"/>
      <c r="Y4" s="108"/>
      <c r="Z4" s="108"/>
      <c r="AA4" s="111"/>
      <c r="AB4" s="108"/>
      <c r="AC4" s="108"/>
      <c r="AD4" s="108"/>
      <c r="AE4" s="108"/>
      <c r="AF4" s="108"/>
      <c r="AG4" s="108"/>
      <c r="AH4" s="112"/>
      <c r="AI4" s="113"/>
    </row>
    <row r="5" spans="1:36" ht="15.75">
      <c r="A5" s="41" t="s">
        <v>41</v>
      </c>
      <c r="B5" s="41">
        <v>0</v>
      </c>
      <c r="C5" s="41">
        <v>14</v>
      </c>
      <c r="D5" s="41">
        <v>41</v>
      </c>
      <c r="E5" s="41">
        <v>50</v>
      </c>
      <c r="F5" s="41">
        <v>3</v>
      </c>
      <c r="G5" s="41">
        <v>192</v>
      </c>
      <c r="H5" s="41">
        <v>218</v>
      </c>
      <c r="I5" s="41">
        <v>185</v>
      </c>
      <c r="J5" s="41">
        <v>218</v>
      </c>
      <c r="K5" s="50"/>
      <c r="L5" s="12">
        <v>8</v>
      </c>
      <c r="M5" s="12">
        <v>199</v>
      </c>
      <c r="N5" s="13">
        <v>218</v>
      </c>
      <c r="O5" s="51"/>
      <c r="P5" s="15">
        <v>4</v>
      </c>
      <c r="Q5" s="15">
        <v>4</v>
      </c>
      <c r="R5" s="15">
        <v>15</v>
      </c>
      <c r="S5" s="15">
        <v>16</v>
      </c>
      <c r="T5" s="56"/>
      <c r="U5" s="17">
        <v>205</v>
      </c>
      <c r="V5" s="17">
        <v>218</v>
      </c>
      <c r="W5" s="17">
        <v>206</v>
      </c>
      <c r="X5" s="17">
        <v>218</v>
      </c>
      <c r="Y5" s="17">
        <v>179</v>
      </c>
      <c r="Z5" s="17">
        <v>218</v>
      </c>
      <c r="AA5" s="48"/>
      <c r="AB5" s="19">
        <v>204</v>
      </c>
      <c r="AC5" s="19">
        <v>218</v>
      </c>
      <c r="AD5" s="19">
        <v>201</v>
      </c>
      <c r="AE5" s="19">
        <v>218</v>
      </c>
      <c r="AF5" s="19">
        <v>203</v>
      </c>
      <c r="AG5" s="19">
        <v>218</v>
      </c>
      <c r="AH5" s="49"/>
      <c r="AI5" s="21"/>
      <c r="AJ5" s="22">
        <v>218</v>
      </c>
    </row>
    <row r="6" spans="1:36" ht="15.75">
      <c r="A6" s="54" t="s">
        <v>42</v>
      </c>
      <c r="B6" s="118">
        <f>0.5*((B5/C5)+(D5/E5))*100</f>
        <v>41</v>
      </c>
      <c r="C6" s="118"/>
      <c r="D6" s="118"/>
      <c r="E6" s="118"/>
      <c r="F6" s="54">
        <v>90</v>
      </c>
      <c r="G6" s="118">
        <f>0.5*(G5/H5+I5/J5)*100</f>
        <v>86.467889908256893</v>
      </c>
      <c r="H6" s="118"/>
      <c r="I6" s="118"/>
      <c r="J6" s="118"/>
      <c r="K6" s="50">
        <f>B6+F6+G6</f>
        <v>217.46788990825689</v>
      </c>
      <c r="L6" s="55">
        <v>100</v>
      </c>
      <c r="M6" s="119">
        <f>M5/N5*100</f>
        <v>91.284403669724767</v>
      </c>
      <c r="N6" s="119"/>
      <c r="O6" s="51">
        <f>(L6+M6)/2</f>
        <v>95.642201834862391</v>
      </c>
      <c r="P6" s="56">
        <f>P5*20</f>
        <v>80</v>
      </c>
      <c r="Q6" s="56">
        <f>Q5*20</f>
        <v>80</v>
      </c>
      <c r="R6" s="120">
        <f>R5/S5*100</f>
        <v>93.75</v>
      </c>
      <c r="S6" s="120"/>
      <c r="T6" s="56"/>
      <c r="U6" s="85">
        <f>U5/V5*100</f>
        <v>94.036697247706428</v>
      </c>
      <c r="V6" s="85"/>
      <c r="W6" s="85">
        <f>W5/X5*100</f>
        <v>94.495412844036693</v>
      </c>
      <c r="X6" s="85"/>
      <c r="Y6" s="85">
        <f>Y5/Z5*100</f>
        <v>82.110091743119256</v>
      </c>
      <c r="Z6" s="85"/>
      <c r="AA6" s="48">
        <f>SUM(U6:Z6)</f>
        <v>270.64220183486236</v>
      </c>
      <c r="AB6" s="86">
        <f>AB5/AC5*100</f>
        <v>93.577981651376149</v>
      </c>
      <c r="AC6" s="86"/>
      <c r="AD6" s="86">
        <f>AD5/AE5*100</f>
        <v>92.201834862385326</v>
      </c>
      <c r="AE6" s="86"/>
      <c r="AF6" s="86">
        <f>AF5/AG5*100</f>
        <v>93.11926605504587</v>
      </c>
      <c r="AG6" s="86"/>
      <c r="AH6" s="49">
        <f>SUM(AB6:AG6)</f>
        <v>278.89908256880733</v>
      </c>
      <c r="AI6" s="21"/>
    </row>
    <row r="7" spans="1:36" ht="15.75">
      <c r="A7" s="59" t="s">
        <v>43</v>
      </c>
      <c r="B7" s="121">
        <v>0.3</v>
      </c>
      <c r="C7" s="122"/>
      <c r="D7" s="122"/>
      <c r="E7" s="122"/>
      <c r="F7" s="58">
        <v>0.3</v>
      </c>
      <c r="G7" s="121">
        <v>0.4</v>
      </c>
      <c r="H7" s="122"/>
      <c r="I7" s="122"/>
      <c r="J7" s="122"/>
      <c r="K7" s="50"/>
      <c r="L7" s="58">
        <v>0.5</v>
      </c>
      <c r="M7" s="90">
        <v>0.5</v>
      </c>
      <c r="N7" s="81"/>
      <c r="O7" s="51"/>
      <c r="P7" s="45">
        <v>0.3</v>
      </c>
      <c r="Q7" s="45">
        <v>0.4</v>
      </c>
      <c r="R7" s="81">
        <v>0.3</v>
      </c>
      <c r="S7" s="81"/>
      <c r="T7" s="56"/>
      <c r="U7" s="81">
        <v>0.4</v>
      </c>
      <c r="V7" s="81"/>
      <c r="W7" s="81">
        <v>0.4</v>
      </c>
      <c r="X7" s="81"/>
      <c r="Y7" s="81">
        <v>0.2</v>
      </c>
      <c r="Z7" s="81"/>
      <c r="AA7" s="48"/>
      <c r="AB7" s="81">
        <v>0.3</v>
      </c>
      <c r="AC7" s="81"/>
      <c r="AD7" s="81">
        <v>0.2</v>
      </c>
      <c r="AE7" s="81"/>
      <c r="AF7" s="81">
        <v>0.5</v>
      </c>
      <c r="AG7" s="81"/>
      <c r="AH7" s="49"/>
      <c r="AI7" s="21"/>
    </row>
    <row r="8" spans="1:36" ht="15.75">
      <c r="A8" s="52" t="s">
        <v>44</v>
      </c>
      <c r="B8" s="114">
        <f>B6*B7</f>
        <v>12.299999999999999</v>
      </c>
      <c r="C8" s="114"/>
      <c r="D8" s="114"/>
      <c r="E8" s="114"/>
      <c r="F8" s="52">
        <f>F6*F7</f>
        <v>27</v>
      </c>
      <c r="G8" s="114">
        <f>G6*G7</f>
        <v>34.587155963302756</v>
      </c>
      <c r="H8" s="114"/>
      <c r="I8" s="114"/>
      <c r="J8" s="114"/>
      <c r="K8" s="50">
        <f>B8+F8+G8</f>
        <v>73.887155963302746</v>
      </c>
      <c r="L8" s="53">
        <f>L6*L7</f>
        <v>50</v>
      </c>
      <c r="M8" s="115">
        <f>M6*M7</f>
        <v>45.642201834862384</v>
      </c>
      <c r="N8" s="88"/>
      <c r="O8" s="51">
        <f>L8+M8</f>
        <v>95.642201834862391</v>
      </c>
      <c r="P8" s="44">
        <f>P6*P7</f>
        <v>24</v>
      </c>
      <c r="Q8" s="44">
        <f>Q6*Q7</f>
        <v>32</v>
      </c>
      <c r="R8" s="44">
        <f>R6*R7</f>
        <v>28.125</v>
      </c>
      <c r="S8" s="44"/>
      <c r="T8" s="56">
        <f>SUM(P8:S8)</f>
        <v>84.125</v>
      </c>
      <c r="U8" s="89">
        <f>U6*U7</f>
        <v>37.61467889908257</v>
      </c>
      <c r="V8" s="89"/>
      <c r="W8" s="89">
        <f>W6*W7</f>
        <v>37.798165137614681</v>
      </c>
      <c r="X8" s="89"/>
      <c r="Y8" s="89">
        <f>Y6*Y7</f>
        <v>16.422018348623851</v>
      </c>
      <c r="Z8" s="89"/>
      <c r="AA8" s="48">
        <f>SUM(U8:Z8)</f>
        <v>91.834862385321102</v>
      </c>
      <c r="AB8" s="80">
        <f>AB6*AB7</f>
        <v>28.073394495412845</v>
      </c>
      <c r="AC8" s="80"/>
      <c r="AD8" s="80">
        <f>AD6*AD7</f>
        <v>18.440366972477065</v>
      </c>
      <c r="AE8" s="80"/>
      <c r="AF8" s="80">
        <f>AF6*AF7</f>
        <v>46.559633027522935</v>
      </c>
      <c r="AG8" s="80"/>
      <c r="AH8" s="49">
        <f>SUM(AB8:AG8)</f>
        <v>93.073394495412842</v>
      </c>
      <c r="AI8" s="21">
        <f>(K8+O8+T8+AA8+AH8)/5</f>
        <v>87.712522935779816</v>
      </c>
    </row>
    <row r="9" spans="1:36">
      <c r="A9" s="82" t="s">
        <v>66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</row>
    <row r="10" spans="1:36" ht="15.75">
      <c r="A10" s="57" t="s">
        <v>41</v>
      </c>
      <c r="B10" s="57">
        <v>9</v>
      </c>
      <c r="C10" s="57">
        <v>14</v>
      </c>
      <c r="D10" s="57">
        <v>26</v>
      </c>
      <c r="E10" s="57">
        <v>50</v>
      </c>
      <c r="F10" s="57">
        <v>3</v>
      </c>
      <c r="G10" s="57">
        <v>40</v>
      </c>
      <c r="H10" s="57">
        <v>53</v>
      </c>
      <c r="I10" s="57">
        <v>31</v>
      </c>
      <c r="J10" s="57">
        <v>53</v>
      </c>
      <c r="K10" s="50"/>
      <c r="L10" s="12">
        <v>8</v>
      </c>
      <c r="M10" s="13">
        <v>47</v>
      </c>
      <c r="N10" s="13">
        <v>53</v>
      </c>
      <c r="O10" s="51"/>
      <c r="P10" s="15">
        <v>2</v>
      </c>
      <c r="Q10" s="15">
        <v>4</v>
      </c>
      <c r="R10" s="15">
        <v>1</v>
      </c>
      <c r="S10" s="15">
        <v>1</v>
      </c>
      <c r="T10" s="56"/>
      <c r="U10" s="17">
        <v>49</v>
      </c>
      <c r="V10" s="17">
        <v>53</v>
      </c>
      <c r="W10" s="17">
        <v>48</v>
      </c>
      <c r="X10" s="17">
        <v>53</v>
      </c>
      <c r="Y10" s="17">
        <v>33</v>
      </c>
      <c r="Z10" s="17">
        <v>53</v>
      </c>
      <c r="AA10" s="48"/>
      <c r="AB10" s="19">
        <v>46</v>
      </c>
      <c r="AC10" s="19">
        <v>53</v>
      </c>
      <c r="AD10" s="19">
        <v>47</v>
      </c>
      <c r="AE10" s="19">
        <v>53</v>
      </c>
      <c r="AF10" s="19">
        <v>51</v>
      </c>
      <c r="AG10" s="19">
        <v>53</v>
      </c>
      <c r="AH10" s="49"/>
      <c r="AI10" s="42"/>
      <c r="AJ10" s="60">
        <v>53</v>
      </c>
    </row>
    <row r="11" spans="1:36" ht="15.75">
      <c r="A11" s="50" t="s">
        <v>42</v>
      </c>
      <c r="B11" s="83">
        <f>0.5*((B10/C10)+(D10/E10))*100</f>
        <v>58.142857142857139</v>
      </c>
      <c r="C11" s="83"/>
      <c r="D11" s="83"/>
      <c r="E11" s="83"/>
      <c r="F11" s="50">
        <v>100</v>
      </c>
      <c r="G11" s="83">
        <f>0.5*(G10/H10+I10/J10)*100</f>
        <v>66.981132075471692</v>
      </c>
      <c r="H11" s="83"/>
      <c r="I11" s="83"/>
      <c r="J11" s="83"/>
      <c r="K11" s="50">
        <f>B11+F11+G11</f>
        <v>225.12398921832883</v>
      </c>
      <c r="L11" s="62">
        <v>100</v>
      </c>
      <c r="M11" s="84">
        <f>M10/N10*100</f>
        <v>88.679245283018872</v>
      </c>
      <c r="N11" s="84"/>
      <c r="O11" s="51">
        <f>(L11+M11)/2</f>
        <v>94.339622641509436</v>
      </c>
      <c r="P11" s="56">
        <f>P10*20</f>
        <v>40</v>
      </c>
      <c r="Q11" s="56">
        <v>80</v>
      </c>
      <c r="R11" s="56">
        <f>R10/S10*100</f>
        <v>100</v>
      </c>
      <c r="S11" s="56"/>
      <c r="T11" s="56"/>
      <c r="U11" s="85">
        <f>U10/V10*100</f>
        <v>92.452830188679243</v>
      </c>
      <c r="V11" s="85"/>
      <c r="W11" s="85">
        <f>W10/X10*100</f>
        <v>90.566037735849065</v>
      </c>
      <c r="X11" s="85"/>
      <c r="Y11" s="85">
        <f>Y10/Z10*100</f>
        <v>62.264150943396224</v>
      </c>
      <c r="Z11" s="85"/>
      <c r="AA11" s="48">
        <f>SUM(U11:Z11)</f>
        <v>245.28301886792454</v>
      </c>
      <c r="AB11" s="86">
        <f>AB10/AC10*100</f>
        <v>86.79245283018868</v>
      </c>
      <c r="AC11" s="86"/>
      <c r="AD11" s="86">
        <f>AD10/AE10*100</f>
        <v>88.679245283018872</v>
      </c>
      <c r="AE11" s="86"/>
      <c r="AF11" s="86">
        <f>AF10/AG10*100</f>
        <v>96.226415094339629</v>
      </c>
      <c r="AG11" s="86"/>
      <c r="AH11" s="49">
        <f>SUM(AB11:AG11)</f>
        <v>271.69811320754718</v>
      </c>
      <c r="AI11" s="42"/>
    </row>
    <row r="12" spans="1:36" ht="15.75">
      <c r="A12" s="45" t="s">
        <v>43</v>
      </c>
      <c r="B12" s="81">
        <v>0.3</v>
      </c>
      <c r="C12" s="81"/>
      <c r="D12" s="81"/>
      <c r="E12" s="81"/>
      <c r="F12" s="45">
        <v>0.3</v>
      </c>
      <c r="G12" s="81">
        <v>0.4</v>
      </c>
      <c r="H12" s="81"/>
      <c r="I12" s="81"/>
      <c r="J12" s="81"/>
      <c r="K12" s="50"/>
      <c r="L12" s="45">
        <v>0.5</v>
      </c>
      <c r="M12" s="81">
        <v>0.5</v>
      </c>
      <c r="N12" s="81"/>
      <c r="O12" s="51"/>
      <c r="P12" s="45">
        <v>0.3</v>
      </c>
      <c r="Q12" s="45">
        <v>0.4</v>
      </c>
      <c r="R12" s="45">
        <v>0.3</v>
      </c>
      <c r="S12" s="45"/>
      <c r="T12" s="56"/>
      <c r="U12" s="81">
        <v>0.4</v>
      </c>
      <c r="V12" s="81"/>
      <c r="W12" s="81">
        <v>0.4</v>
      </c>
      <c r="X12" s="81"/>
      <c r="Y12" s="81">
        <v>0.2</v>
      </c>
      <c r="Z12" s="81"/>
      <c r="AA12" s="48"/>
      <c r="AB12" s="81">
        <v>0.3</v>
      </c>
      <c r="AC12" s="81"/>
      <c r="AD12" s="81">
        <v>0.2</v>
      </c>
      <c r="AE12" s="81"/>
      <c r="AF12" s="81">
        <v>0.5</v>
      </c>
      <c r="AG12" s="81"/>
      <c r="AH12" s="49"/>
      <c r="AI12" s="42"/>
    </row>
    <row r="13" spans="1:36" ht="15.75">
      <c r="A13" s="46" t="s">
        <v>44</v>
      </c>
      <c r="B13" s="87">
        <f>B11*B12</f>
        <v>17.44285714285714</v>
      </c>
      <c r="C13" s="87"/>
      <c r="D13" s="87"/>
      <c r="E13" s="87"/>
      <c r="F13" s="46">
        <f>F11*F12</f>
        <v>30</v>
      </c>
      <c r="G13" s="87">
        <f>G11*G12</f>
        <v>26.79245283018868</v>
      </c>
      <c r="H13" s="87"/>
      <c r="I13" s="87"/>
      <c r="J13" s="87"/>
      <c r="K13" s="50">
        <f>B13+F13+G13</f>
        <v>74.235309973045815</v>
      </c>
      <c r="L13" s="47">
        <f>L11*L12</f>
        <v>50</v>
      </c>
      <c r="M13" s="88">
        <f>M11*M12</f>
        <v>44.339622641509436</v>
      </c>
      <c r="N13" s="88"/>
      <c r="O13" s="51">
        <f>L13+M13</f>
        <v>94.339622641509436</v>
      </c>
      <c r="P13" s="44">
        <f>P11*P12</f>
        <v>12</v>
      </c>
      <c r="Q13" s="44">
        <f>Q11*Q12</f>
        <v>32</v>
      </c>
      <c r="R13" s="44">
        <f>R11*R12</f>
        <v>30</v>
      </c>
      <c r="S13" s="44"/>
      <c r="T13" s="56">
        <f>SUM(P13:S13)</f>
        <v>74</v>
      </c>
      <c r="U13" s="89">
        <f>U11*U12</f>
        <v>36.981132075471699</v>
      </c>
      <c r="V13" s="89"/>
      <c r="W13" s="89">
        <f>W11*W12</f>
        <v>36.226415094339629</v>
      </c>
      <c r="X13" s="89"/>
      <c r="Y13" s="89">
        <f>Y11*Y12</f>
        <v>12.452830188679245</v>
      </c>
      <c r="Z13" s="89"/>
      <c r="AA13" s="48">
        <f>SUM(U13:Z13)</f>
        <v>85.660377358490578</v>
      </c>
      <c r="AB13" s="80">
        <f>AB11*AB12</f>
        <v>26.037735849056602</v>
      </c>
      <c r="AC13" s="80"/>
      <c r="AD13" s="80">
        <f>AD11*AD12</f>
        <v>17.735849056603776</v>
      </c>
      <c r="AE13" s="80"/>
      <c r="AF13" s="80">
        <f>AF11*AF12</f>
        <v>48.113207547169814</v>
      </c>
      <c r="AG13" s="80"/>
      <c r="AH13" s="49">
        <f>SUM(AB13:AG13)</f>
        <v>91.886792452830193</v>
      </c>
      <c r="AI13" s="42">
        <f>(K13+O13+T13+AA13+AH13)/5</f>
        <v>84.024420485175213</v>
      </c>
    </row>
    <row r="14" spans="1:36">
      <c r="A14" s="82" t="s">
        <v>67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</row>
    <row r="15" spans="1:36" ht="15.75">
      <c r="A15" s="57" t="s">
        <v>41</v>
      </c>
      <c r="B15" s="57">
        <v>10</v>
      </c>
      <c r="C15" s="57">
        <v>14</v>
      </c>
      <c r="D15" s="57">
        <v>43</v>
      </c>
      <c r="E15" s="57">
        <v>50</v>
      </c>
      <c r="F15" s="57">
        <v>2</v>
      </c>
      <c r="G15" s="57">
        <v>105</v>
      </c>
      <c r="H15" s="57">
        <v>187</v>
      </c>
      <c r="I15" s="57">
        <v>90</v>
      </c>
      <c r="J15" s="57">
        <v>187</v>
      </c>
      <c r="K15" s="50"/>
      <c r="L15" s="12">
        <v>7</v>
      </c>
      <c r="M15" s="13">
        <v>143</v>
      </c>
      <c r="N15" s="13">
        <v>187</v>
      </c>
      <c r="O15" s="51"/>
      <c r="P15" s="15">
        <v>4</v>
      </c>
      <c r="Q15" s="15">
        <v>2</v>
      </c>
      <c r="R15" s="15">
        <v>4</v>
      </c>
      <c r="S15" s="67">
        <v>4</v>
      </c>
      <c r="T15" s="56"/>
      <c r="U15" s="17">
        <v>158</v>
      </c>
      <c r="V15" s="17">
        <v>187</v>
      </c>
      <c r="W15" s="17">
        <v>158</v>
      </c>
      <c r="X15" s="17">
        <v>187</v>
      </c>
      <c r="Y15" s="17">
        <v>100</v>
      </c>
      <c r="Z15" s="17">
        <v>187</v>
      </c>
      <c r="AA15" s="48"/>
      <c r="AB15" s="19">
        <v>162</v>
      </c>
      <c r="AC15" s="19">
        <v>187</v>
      </c>
      <c r="AD15" s="19">
        <v>158</v>
      </c>
      <c r="AE15" s="19">
        <v>187</v>
      </c>
      <c r="AF15" s="19">
        <v>162</v>
      </c>
      <c r="AG15" s="19">
        <v>187</v>
      </c>
      <c r="AH15" s="49"/>
      <c r="AI15" s="42"/>
      <c r="AJ15" s="60">
        <v>187</v>
      </c>
    </row>
    <row r="16" spans="1:36" ht="15.75">
      <c r="A16" s="50" t="s">
        <v>42</v>
      </c>
      <c r="B16" s="83">
        <f>0.5*((B15/C15)+(D15/E15))*100</f>
        <v>78.714285714285708</v>
      </c>
      <c r="C16" s="83"/>
      <c r="D16" s="83"/>
      <c r="E16" s="83"/>
      <c r="F16" s="50">
        <v>60</v>
      </c>
      <c r="G16" s="83">
        <f>0.5*(G15/H15+I15/J15)*100</f>
        <v>52.139037433155075</v>
      </c>
      <c r="H16" s="83"/>
      <c r="I16" s="83"/>
      <c r="J16" s="83"/>
      <c r="K16" s="50">
        <f>B16+F16+G16</f>
        <v>190.85332314744079</v>
      </c>
      <c r="L16" s="62">
        <v>100</v>
      </c>
      <c r="M16" s="84">
        <f>M15/N15*100</f>
        <v>76.470588235294116</v>
      </c>
      <c r="N16" s="84"/>
      <c r="O16" s="51">
        <f>(L16+M16)/2</f>
        <v>88.235294117647058</v>
      </c>
      <c r="P16" s="56">
        <f>P15*20</f>
        <v>80</v>
      </c>
      <c r="Q16" s="56">
        <v>60</v>
      </c>
      <c r="R16" s="56">
        <f>R15/S15*100</f>
        <v>100</v>
      </c>
      <c r="S16" s="56"/>
      <c r="T16" s="56"/>
      <c r="U16" s="85">
        <f>U15/V15*100</f>
        <v>84.491978609625676</v>
      </c>
      <c r="V16" s="85"/>
      <c r="W16" s="85">
        <f>W15/X15*100</f>
        <v>84.491978609625676</v>
      </c>
      <c r="X16" s="85"/>
      <c r="Y16" s="85">
        <f>Y15/Z15*100</f>
        <v>53.475935828877006</v>
      </c>
      <c r="Z16" s="85"/>
      <c r="AA16" s="48">
        <f>SUM(U16:Z16)</f>
        <v>222.45989304812835</v>
      </c>
      <c r="AB16" s="86">
        <f>AB15/AC15*100</f>
        <v>86.631016042780757</v>
      </c>
      <c r="AC16" s="86"/>
      <c r="AD16" s="86">
        <f>AD15/AE15*100</f>
        <v>84.491978609625676</v>
      </c>
      <c r="AE16" s="86"/>
      <c r="AF16" s="86">
        <f>AF15/AG15*100</f>
        <v>86.631016042780757</v>
      </c>
      <c r="AG16" s="86"/>
      <c r="AH16" s="49">
        <f>SUM(AB16:AG16)</f>
        <v>257.75401069518716</v>
      </c>
      <c r="AI16" s="42"/>
    </row>
    <row r="17" spans="1:36" ht="15.75">
      <c r="A17" s="45" t="s">
        <v>43</v>
      </c>
      <c r="B17" s="81">
        <v>0.3</v>
      </c>
      <c r="C17" s="81"/>
      <c r="D17" s="81"/>
      <c r="E17" s="81"/>
      <c r="F17" s="45">
        <v>0.3</v>
      </c>
      <c r="G17" s="81">
        <v>0.4</v>
      </c>
      <c r="H17" s="81"/>
      <c r="I17" s="81"/>
      <c r="J17" s="81"/>
      <c r="K17" s="50"/>
      <c r="L17" s="45">
        <v>0.5</v>
      </c>
      <c r="M17" s="81">
        <v>0.5</v>
      </c>
      <c r="N17" s="81"/>
      <c r="O17" s="51"/>
      <c r="P17" s="45">
        <v>0.3</v>
      </c>
      <c r="Q17" s="45">
        <v>0.4</v>
      </c>
      <c r="R17" s="45">
        <v>0.3</v>
      </c>
      <c r="S17" s="45"/>
      <c r="T17" s="56"/>
      <c r="U17" s="81">
        <v>0.4</v>
      </c>
      <c r="V17" s="81"/>
      <c r="W17" s="81">
        <v>0.4</v>
      </c>
      <c r="X17" s="81"/>
      <c r="Y17" s="81">
        <v>0.2</v>
      </c>
      <c r="Z17" s="81"/>
      <c r="AA17" s="48"/>
      <c r="AB17" s="81">
        <v>0.3</v>
      </c>
      <c r="AC17" s="81"/>
      <c r="AD17" s="81">
        <v>0.2</v>
      </c>
      <c r="AE17" s="81"/>
      <c r="AF17" s="81">
        <v>0.5</v>
      </c>
      <c r="AG17" s="81"/>
      <c r="AH17" s="49"/>
      <c r="AI17" s="42"/>
    </row>
    <row r="18" spans="1:36" ht="15.75">
      <c r="A18" s="46" t="s">
        <v>44</v>
      </c>
      <c r="B18" s="87">
        <f>B16*B17</f>
        <v>23.61428571428571</v>
      </c>
      <c r="C18" s="87"/>
      <c r="D18" s="87"/>
      <c r="E18" s="87"/>
      <c r="F18" s="46">
        <f>F16*F17</f>
        <v>18</v>
      </c>
      <c r="G18" s="87">
        <f>G16*G17</f>
        <v>20.855614973262032</v>
      </c>
      <c r="H18" s="87"/>
      <c r="I18" s="87"/>
      <c r="J18" s="87"/>
      <c r="K18" s="50">
        <f>B18+F18+G18</f>
        <v>62.469900687547749</v>
      </c>
      <c r="L18" s="47">
        <f>L16*L17</f>
        <v>50</v>
      </c>
      <c r="M18" s="88">
        <f>M16*M17</f>
        <v>38.235294117647058</v>
      </c>
      <c r="N18" s="88"/>
      <c r="O18" s="51">
        <f>L18+M18</f>
        <v>88.235294117647058</v>
      </c>
      <c r="P18" s="44">
        <f>P16*P17</f>
        <v>24</v>
      </c>
      <c r="Q18" s="44">
        <f>Q16*Q17</f>
        <v>24</v>
      </c>
      <c r="R18" s="44">
        <f>R16*R17</f>
        <v>30</v>
      </c>
      <c r="S18" s="44"/>
      <c r="T18" s="56">
        <f>SUM(P18:S18)</f>
        <v>78</v>
      </c>
      <c r="U18" s="89">
        <f>U16*U17</f>
        <v>33.796791443850275</v>
      </c>
      <c r="V18" s="89"/>
      <c r="W18" s="89">
        <f>W16*W17</f>
        <v>33.796791443850275</v>
      </c>
      <c r="X18" s="89"/>
      <c r="Y18" s="89">
        <f>Y16*Y17</f>
        <v>10.695187165775401</v>
      </c>
      <c r="Z18" s="89"/>
      <c r="AA18" s="48">
        <f>SUM(U18:Z18)</f>
        <v>78.288770053475957</v>
      </c>
      <c r="AB18" s="80">
        <f>AB16*AB17</f>
        <v>25.989304812834227</v>
      </c>
      <c r="AC18" s="80"/>
      <c r="AD18" s="80">
        <f>AD16*AD17</f>
        <v>16.898395721925137</v>
      </c>
      <c r="AE18" s="80"/>
      <c r="AF18" s="80">
        <f>AF16*AF17</f>
        <v>43.315508021390379</v>
      </c>
      <c r="AG18" s="80"/>
      <c r="AH18" s="49">
        <f>SUM(AB18:AG18)</f>
        <v>86.203208556149747</v>
      </c>
      <c r="AI18" s="42">
        <f>(K18+O18+T18+AA18+AH18)/5</f>
        <v>78.639434682964108</v>
      </c>
    </row>
    <row r="19" spans="1:36">
      <c r="A19" s="82" t="s">
        <v>68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1:36" ht="15.75">
      <c r="A20" s="57" t="s">
        <v>41</v>
      </c>
      <c r="B20" s="57">
        <v>9</v>
      </c>
      <c r="C20" s="57">
        <v>14</v>
      </c>
      <c r="D20" s="57">
        <v>37</v>
      </c>
      <c r="E20" s="57">
        <v>50</v>
      </c>
      <c r="F20" s="57">
        <v>3</v>
      </c>
      <c r="G20" s="57">
        <v>23</v>
      </c>
      <c r="H20" s="57">
        <v>45</v>
      </c>
      <c r="I20" s="57">
        <v>21</v>
      </c>
      <c r="J20" s="57">
        <v>45</v>
      </c>
      <c r="K20" s="50"/>
      <c r="L20" s="63">
        <v>8</v>
      </c>
      <c r="M20" s="13">
        <v>36</v>
      </c>
      <c r="N20" s="13">
        <v>45</v>
      </c>
      <c r="O20" s="51"/>
      <c r="P20" s="15">
        <v>3</v>
      </c>
      <c r="Q20" s="15">
        <v>3</v>
      </c>
      <c r="R20" s="15">
        <v>1</v>
      </c>
      <c r="S20" s="15">
        <v>1</v>
      </c>
      <c r="T20" s="56"/>
      <c r="U20" s="17">
        <v>34</v>
      </c>
      <c r="V20" s="17">
        <v>45</v>
      </c>
      <c r="W20" s="17">
        <v>33</v>
      </c>
      <c r="X20" s="17">
        <v>45</v>
      </c>
      <c r="Y20" s="17">
        <v>28</v>
      </c>
      <c r="Z20" s="17">
        <v>45</v>
      </c>
      <c r="AA20" s="48"/>
      <c r="AB20" s="19">
        <v>33</v>
      </c>
      <c r="AC20" s="19">
        <v>45</v>
      </c>
      <c r="AD20" s="19">
        <v>35</v>
      </c>
      <c r="AE20" s="19">
        <v>45</v>
      </c>
      <c r="AF20" s="19">
        <v>31</v>
      </c>
      <c r="AG20" s="19">
        <v>45</v>
      </c>
      <c r="AH20" s="49"/>
      <c r="AI20" s="42"/>
      <c r="AJ20" s="60">
        <v>45</v>
      </c>
    </row>
    <row r="21" spans="1:36" ht="15.75">
      <c r="A21" s="50" t="s">
        <v>42</v>
      </c>
      <c r="B21" s="83">
        <f>0.5*((B20/C20)+(D20/E20))*100</f>
        <v>69.142857142857153</v>
      </c>
      <c r="C21" s="83"/>
      <c r="D21" s="83"/>
      <c r="E21" s="83"/>
      <c r="F21" s="50">
        <v>90</v>
      </c>
      <c r="G21" s="83">
        <f>0.5*(G20/H20+I20/J20)*100</f>
        <v>48.888888888888886</v>
      </c>
      <c r="H21" s="83"/>
      <c r="I21" s="83"/>
      <c r="J21" s="83"/>
      <c r="K21" s="50">
        <f>B21+F21+G21</f>
        <v>208.03174603174605</v>
      </c>
      <c r="L21" s="64">
        <v>100</v>
      </c>
      <c r="M21" s="84">
        <f>M20/N20*100</f>
        <v>80</v>
      </c>
      <c r="N21" s="84"/>
      <c r="O21" s="51">
        <f>(L21+M21)/2</f>
        <v>90</v>
      </c>
      <c r="P21" s="56">
        <f>P20*20</f>
        <v>60</v>
      </c>
      <c r="Q21" s="56">
        <v>60</v>
      </c>
      <c r="R21" s="56">
        <f>R20/S20*100</f>
        <v>100</v>
      </c>
      <c r="S21" s="56"/>
      <c r="T21" s="56"/>
      <c r="U21" s="85">
        <f>U20/V20*100</f>
        <v>75.555555555555557</v>
      </c>
      <c r="V21" s="85"/>
      <c r="W21" s="85">
        <f>W20/X20*100</f>
        <v>73.333333333333329</v>
      </c>
      <c r="X21" s="85"/>
      <c r="Y21" s="85">
        <f>Y20/Z20*100</f>
        <v>62.222222222222221</v>
      </c>
      <c r="Z21" s="85"/>
      <c r="AA21" s="48">
        <f>SUM(U21:Z21)</f>
        <v>211.11111111111111</v>
      </c>
      <c r="AB21" s="86">
        <f>AB20/AC20*100</f>
        <v>73.333333333333329</v>
      </c>
      <c r="AC21" s="86"/>
      <c r="AD21" s="86">
        <f>AD20/AE20*100</f>
        <v>77.777777777777786</v>
      </c>
      <c r="AE21" s="86"/>
      <c r="AF21" s="86">
        <f>AF20/AG20*100</f>
        <v>68.888888888888886</v>
      </c>
      <c r="AG21" s="86"/>
      <c r="AH21" s="49">
        <f>SUM(AB21:AG21)</f>
        <v>220</v>
      </c>
      <c r="AI21" s="42"/>
    </row>
    <row r="22" spans="1:36" ht="15.75">
      <c r="A22" s="45" t="s">
        <v>43</v>
      </c>
      <c r="B22" s="81">
        <v>0.3</v>
      </c>
      <c r="C22" s="81"/>
      <c r="D22" s="81"/>
      <c r="E22" s="81"/>
      <c r="F22" s="45">
        <v>0.3</v>
      </c>
      <c r="G22" s="81">
        <v>0.4</v>
      </c>
      <c r="H22" s="81"/>
      <c r="I22" s="81"/>
      <c r="J22" s="81"/>
      <c r="K22" s="50"/>
      <c r="L22" s="45">
        <v>0.5</v>
      </c>
      <c r="M22" s="81">
        <v>0.5</v>
      </c>
      <c r="N22" s="81"/>
      <c r="O22" s="51"/>
      <c r="P22" s="45">
        <v>0.3</v>
      </c>
      <c r="Q22" s="45">
        <v>0.4</v>
      </c>
      <c r="R22" s="45">
        <v>0.3</v>
      </c>
      <c r="S22" s="45"/>
      <c r="T22" s="56"/>
      <c r="U22" s="81">
        <v>0.4</v>
      </c>
      <c r="V22" s="81"/>
      <c r="W22" s="81">
        <v>0.4</v>
      </c>
      <c r="X22" s="81"/>
      <c r="Y22" s="81">
        <v>0.2</v>
      </c>
      <c r="Z22" s="81"/>
      <c r="AA22" s="48"/>
      <c r="AB22" s="81">
        <v>0.3</v>
      </c>
      <c r="AC22" s="81"/>
      <c r="AD22" s="81">
        <v>0.2</v>
      </c>
      <c r="AE22" s="81"/>
      <c r="AF22" s="81">
        <v>0.5</v>
      </c>
      <c r="AG22" s="81"/>
      <c r="AH22" s="49"/>
      <c r="AI22" s="42"/>
    </row>
    <row r="23" spans="1:36" ht="15.75">
      <c r="A23" s="46" t="s">
        <v>44</v>
      </c>
      <c r="B23" s="87">
        <f>B21*B22</f>
        <v>20.742857142857144</v>
      </c>
      <c r="C23" s="87"/>
      <c r="D23" s="87"/>
      <c r="E23" s="87"/>
      <c r="F23" s="46">
        <f>F21*F22</f>
        <v>27</v>
      </c>
      <c r="G23" s="87">
        <f>G21*G22</f>
        <v>19.555555555555557</v>
      </c>
      <c r="H23" s="87"/>
      <c r="I23" s="87"/>
      <c r="J23" s="87"/>
      <c r="K23" s="50">
        <f>B23+F23+G23</f>
        <v>67.298412698412704</v>
      </c>
      <c r="L23" s="47">
        <f>L21*L22</f>
        <v>50</v>
      </c>
      <c r="M23" s="88">
        <f>M21*M22</f>
        <v>40</v>
      </c>
      <c r="N23" s="88"/>
      <c r="O23" s="51">
        <f>L23+M23</f>
        <v>90</v>
      </c>
      <c r="P23" s="44">
        <f>P21*P22</f>
        <v>18</v>
      </c>
      <c r="Q23" s="44">
        <f>Q21*Q22</f>
        <v>24</v>
      </c>
      <c r="R23" s="44">
        <f>R21*R22</f>
        <v>30</v>
      </c>
      <c r="S23" s="44"/>
      <c r="T23" s="56">
        <f>SUM(P23:S23)</f>
        <v>72</v>
      </c>
      <c r="U23" s="89">
        <f>U21*U22</f>
        <v>30.222222222222225</v>
      </c>
      <c r="V23" s="89"/>
      <c r="W23" s="89">
        <f>W21*W22</f>
        <v>29.333333333333332</v>
      </c>
      <c r="X23" s="89"/>
      <c r="Y23" s="89">
        <f>Y21*Y22</f>
        <v>12.444444444444445</v>
      </c>
      <c r="Z23" s="89"/>
      <c r="AA23" s="48">
        <f>SUM(U23:Z23)</f>
        <v>72</v>
      </c>
      <c r="AB23" s="80">
        <f>AB21*AB22</f>
        <v>21.999999999999996</v>
      </c>
      <c r="AC23" s="80"/>
      <c r="AD23" s="80">
        <f>AD21*AD22</f>
        <v>15.555555555555557</v>
      </c>
      <c r="AE23" s="80"/>
      <c r="AF23" s="80">
        <f>AF21*AF22</f>
        <v>34.444444444444443</v>
      </c>
      <c r="AG23" s="80"/>
      <c r="AH23" s="49">
        <f>SUM(AB23:AG23)</f>
        <v>72</v>
      </c>
      <c r="AI23" s="42">
        <f>(K23+O23+T23+AA23+AH23)/5</f>
        <v>74.659682539682535</v>
      </c>
    </row>
    <row r="24" spans="1:36">
      <c r="A24" s="82" t="s">
        <v>69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</row>
    <row r="25" spans="1:36" ht="15.75">
      <c r="A25" s="57" t="s">
        <v>41</v>
      </c>
      <c r="B25" s="57">
        <v>10</v>
      </c>
      <c r="C25" s="57">
        <v>14</v>
      </c>
      <c r="D25" s="57">
        <v>37</v>
      </c>
      <c r="E25" s="57">
        <v>50</v>
      </c>
      <c r="F25" s="57">
        <v>2</v>
      </c>
      <c r="G25" s="57">
        <v>17</v>
      </c>
      <c r="H25" s="57">
        <v>22</v>
      </c>
      <c r="I25" s="57">
        <v>13</v>
      </c>
      <c r="J25" s="57">
        <v>22</v>
      </c>
      <c r="K25" s="50"/>
      <c r="L25" s="63">
        <v>8</v>
      </c>
      <c r="M25" s="13">
        <v>17</v>
      </c>
      <c r="N25" s="13">
        <v>22</v>
      </c>
      <c r="O25" s="51"/>
      <c r="P25" s="15">
        <v>2</v>
      </c>
      <c r="Q25" s="15">
        <v>2</v>
      </c>
      <c r="R25" s="15">
        <v>3</v>
      </c>
      <c r="S25" s="15">
        <v>3</v>
      </c>
      <c r="T25" s="56"/>
      <c r="U25" s="17">
        <v>22</v>
      </c>
      <c r="V25" s="17">
        <v>22</v>
      </c>
      <c r="W25" s="17">
        <v>20</v>
      </c>
      <c r="X25" s="17">
        <v>22</v>
      </c>
      <c r="Y25" s="17">
        <v>22</v>
      </c>
      <c r="Z25" s="17">
        <v>22</v>
      </c>
      <c r="AA25" s="48"/>
      <c r="AB25" s="19">
        <v>22</v>
      </c>
      <c r="AC25" s="19">
        <v>22</v>
      </c>
      <c r="AD25" s="19">
        <v>19</v>
      </c>
      <c r="AE25" s="19">
        <v>22</v>
      </c>
      <c r="AF25" s="19">
        <v>22</v>
      </c>
      <c r="AG25" s="19">
        <v>22</v>
      </c>
      <c r="AH25" s="49"/>
      <c r="AI25" s="42"/>
      <c r="AJ25" s="60">
        <v>22</v>
      </c>
    </row>
    <row r="26" spans="1:36" ht="15.75">
      <c r="A26" s="50" t="s">
        <v>42</v>
      </c>
      <c r="B26" s="83">
        <f>0.5*((B25/C25)+(D25/E25))*100</f>
        <v>72.714285714285708</v>
      </c>
      <c r="C26" s="83"/>
      <c r="D26" s="83"/>
      <c r="E26" s="83"/>
      <c r="F26" s="50">
        <v>60</v>
      </c>
      <c r="G26" s="83">
        <f>0.5*(G25/H25+I25/J25)*100</f>
        <v>68.181818181818187</v>
      </c>
      <c r="H26" s="83"/>
      <c r="I26" s="83"/>
      <c r="J26" s="83"/>
      <c r="K26" s="50">
        <f>B26+F26+G26</f>
        <v>200.89610389610391</v>
      </c>
      <c r="L26" s="64">
        <v>100</v>
      </c>
      <c r="M26" s="84">
        <f>M25/N25*100</f>
        <v>77.272727272727266</v>
      </c>
      <c r="N26" s="84"/>
      <c r="O26" s="51">
        <f>(L26+M26)/2</f>
        <v>88.636363636363626</v>
      </c>
      <c r="P26" s="56">
        <f>P25*20</f>
        <v>40</v>
      </c>
      <c r="Q26" s="56">
        <v>40</v>
      </c>
      <c r="R26" s="56">
        <f>R25/S25*100</f>
        <v>100</v>
      </c>
      <c r="S26" s="56"/>
      <c r="T26" s="56"/>
      <c r="U26" s="85">
        <f>U25/V25*100</f>
        <v>100</v>
      </c>
      <c r="V26" s="85"/>
      <c r="W26" s="85">
        <f>W25/X25*100</f>
        <v>90.909090909090907</v>
      </c>
      <c r="X26" s="85"/>
      <c r="Y26" s="85">
        <f>Y25/Z25*100</f>
        <v>100</v>
      </c>
      <c r="Z26" s="85"/>
      <c r="AA26" s="48">
        <f>SUM(U26:Z26)</f>
        <v>290.90909090909088</v>
      </c>
      <c r="AB26" s="86">
        <f>AB25/AC25*100</f>
        <v>100</v>
      </c>
      <c r="AC26" s="86"/>
      <c r="AD26" s="86">
        <f>AD25/AE25*100</f>
        <v>86.36363636363636</v>
      </c>
      <c r="AE26" s="86"/>
      <c r="AF26" s="86">
        <f>AF25/AG25*100</f>
        <v>100</v>
      </c>
      <c r="AG26" s="86"/>
      <c r="AH26" s="49">
        <f>SUM(AB26:AG26)</f>
        <v>286.36363636363637</v>
      </c>
      <c r="AI26" s="42"/>
    </row>
    <row r="27" spans="1:36" ht="15.75">
      <c r="A27" s="45" t="s">
        <v>43</v>
      </c>
      <c r="B27" s="81">
        <v>0.3</v>
      </c>
      <c r="C27" s="81"/>
      <c r="D27" s="81"/>
      <c r="E27" s="81"/>
      <c r="F27" s="45">
        <v>0.3</v>
      </c>
      <c r="G27" s="81">
        <v>0.4</v>
      </c>
      <c r="H27" s="81"/>
      <c r="I27" s="81"/>
      <c r="J27" s="81"/>
      <c r="K27" s="50"/>
      <c r="L27" s="45">
        <v>0.5</v>
      </c>
      <c r="M27" s="81">
        <v>0.5</v>
      </c>
      <c r="N27" s="81"/>
      <c r="O27" s="51"/>
      <c r="P27" s="45">
        <v>0.3</v>
      </c>
      <c r="Q27" s="45">
        <v>0.4</v>
      </c>
      <c r="R27" s="45">
        <v>0.3</v>
      </c>
      <c r="S27" s="45"/>
      <c r="T27" s="56"/>
      <c r="U27" s="81">
        <v>0.4</v>
      </c>
      <c r="V27" s="81"/>
      <c r="W27" s="81">
        <v>0.4</v>
      </c>
      <c r="X27" s="81"/>
      <c r="Y27" s="81">
        <v>0.2</v>
      </c>
      <c r="Z27" s="81"/>
      <c r="AA27" s="48"/>
      <c r="AB27" s="81">
        <v>0.3</v>
      </c>
      <c r="AC27" s="81"/>
      <c r="AD27" s="81">
        <v>0.2</v>
      </c>
      <c r="AE27" s="81"/>
      <c r="AF27" s="81">
        <v>0.5</v>
      </c>
      <c r="AG27" s="81"/>
      <c r="AH27" s="49"/>
      <c r="AI27" s="42"/>
    </row>
    <row r="28" spans="1:36" ht="15.75">
      <c r="A28" s="46" t="s">
        <v>44</v>
      </c>
      <c r="B28" s="87">
        <f>B26*B27</f>
        <v>21.814285714285713</v>
      </c>
      <c r="C28" s="87"/>
      <c r="D28" s="87"/>
      <c r="E28" s="87"/>
      <c r="F28" s="46">
        <f>F26*F27</f>
        <v>18</v>
      </c>
      <c r="G28" s="87">
        <f>G26*G27</f>
        <v>27.272727272727277</v>
      </c>
      <c r="H28" s="87"/>
      <c r="I28" s="87"/>
      <c r="J28" s="87"/>
      <c r="K28" s="50">
        <f>B28+F28+G28</f>
        <v>67.087012987012997</v>
      </c>
      <c r="L28" s="47">
        <f>L26*L27</f>
        <v>50</v>
      </c>
      <c r="M28" s="88">
        <f>M26*M27</f>
        <v>38.636363636363633</v>
      </c>
      <c r="N28" s="88"/>
      <c r="O28" s="51">
        <f>L28+M28</f>
        <v>88.636363636363626</v>
      </c>
      <c r="P28" s="44">
        <f>P26*P27</f>
        <v>12</v>
      </c>
      <c r="Q28" s="44">
        <f>Q26*Q27</f>
        <v>16</v>
      </c>
      <c r="R28" s="44">
        <f>R26*R27</f>
        <v>30</v>
      </c>
      <c r="S28" s="44"/>
      <c r="T28" s="56">
        <f>SUM(P28:S28)</f>
        <v>58</v>
      </c>
      <c r="U28" s="89">
        <f>U26*U27</f>
        <v>40</v>
      </c>
      <c r="V28" s="89"/>
      <c r="W28" s="89">
        <f>W26*W27</f>
        <v>36.363636363636367</v>
      </c>
      <c r="X28" s="89"/>
      <c r="Y28" s="89">
        <f>Y26*Y27</f>
        <v>20</v>
      </c>
      <c r="Z28" s="89"/>
      <c r="AA28" s="48">
        <f>SUM(U28:Z28)</f>
        <v>96.363636363636374</v>
      </c>
      <c r="AB28" s="80">
        <f>AB26*AB27</f>
        <v>30</v>
      </c>
      <c r="AC28" s="80"/>
      <c r="AD28" s="80">
        <f>AD26*AD27</f>
        <v>17.272727272727273</v>
      </c>
      <c r="AE28" s="80"/>
      <c r="AF28" s="80">
        <f>AF26*AF27</f>
        <v>50</v>
      </c>
      <c r="AG28" s="80"/>
      <c r="AH28" s="49">
        <f>SUM(AB28:AG28)</f>
        <v>97.27272727272728</v>
      </c>
      <c r="AI28" s="42">
        <f>(K28+O28+T28+AA28+AH28)/5</f>
        <v>81.471948051948061</v>
      </c>
    </row>
    <row r="29" spans="1:36">
      <c r="A29" s="82" t="s">
        <v>70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</row>
    <row r="30" spans="1:36" ht="15.75">
      <c r="A30" s="57" t="s">
        <v>41</v>
      </c>
      <c r="B30" s="57">
        <v>5</v>
      </c>
      <c r="C30" s="57">
        <v>14</v>
      </c>
      <c r="D30" s="57">
        <v>26</v>
      </c>
      <c r="E30" s="57">
        <v>50</v>
      </c>
      <c r="F30" s="57">
        <v>2</v>
      </c>
      <c r="G30" s="57">
        <v>55</v>
      </c>
      <c r="H30" s="57">
        <v>58</v>
      </c>
      <c r="I30" s="57">
        <v>41</v>
      </c>
      <c r="J30" s="57">
        <v>58</v>
      </c>
      <c r="K30" s="50"/>
      <c r="L30" s="63">
        <v>5</v>
      </c>
      <c r="M30" s="13">
        <v>58</v>
      </c>
      <c r="N30" s="13">
        <v>58</v>
      </c>
      <c r="O30" s="51"/>
      <c r="P30" s="15">
        <v>0</v>
      </c>
      <c r="Q30" s="15">
        <v>2</v>
      </c>
      <c r="R30" s="15">
        <v>5</v>
      </c>
      <c r="S30" s="15">
        <v>6</v>
      </c>
      <c r="T30" s="56"/>
      <c r="U30" s="17">
        <v>58</v>
      </c>
      <c r="V30" s="17">
        <v>58</v>
      </c>
      <c r="W30" s="17">
        <v>57</v>
      </c>
      <c r="X30" s="17">
        <v>58</v>
      </c>
      <c r="Y30" s="17">
        <v>36</v>
      </c>
      <c r="Z30" s="17">
        <v>58</v>
      </c>
      <c r="AA30" s="48"/>
      <c r="AB30" s="19">
        <v>58</v>
      </c>
      <c r="AC30" s="19">
        <v>58</v>
      </c>
      <c r="AD30" s="19">
        <v>58</v>
      </c>
      <c r="AE30" s="19">
        <v>58</v>
      </c>
      <c r="AF30" s="19">
        <v>58</v>
      </c>
      <c r="AG30" s="19">
        <v>58</v>
      </c>
      <c r="AH30" s="49"/>
      <c r="AI30" s="42"/>
      <c r="AJ30" s="60">
        <v>58</v>
      </c>
    </row>
    <row r="31" spans="1:36" ht="15.75">
      <c r="A31" s="50" t="s">
        <v>42</v>
      </c>
      <c r="B31" s="83">
        <f>0.5*((B30/C30)+(D30/E30))*100</f>
        <v>43.857142857142861</v>
      </c>
      <c r="C31" s="83"/>
      <c r="D31" s="83"/>
      <c r="E31" s="83"/>
      <c r="F31" s="50">
        <v>60</v>
      </c>
      <c r="G31" s="83">
        <f>0.5*(G30/H30+I30/J30)*100</f>
        <v>82.758620689655174</v>
      </c>
      <c r="H31" s="83"/>
      <c r="I31" s="83"/>
      <c r="J31" s="83"/>
      <c r="K31" s="50">
        <f>B31+F31+G31</f>
        <v>186.61576354679804</v>
      </c>
      <c r="L31" s="64">
        <v>100</v>
      </c>
      <c r="M31" s="84">
        <f>M30/N30*100</f>
        <v>100</v>
      </c>
      <c r="N31" s="84"/>
      <c r="O31" s="51">
        <f>(L31+M31)/2</f>
        <v>100</v>
      </c>
      <c r="P31" s="56">
        <f>P30*20</f>
        <v>0</v>
      </c>
      <c r="Q31" s="56">
        <v>60</v>
      </c>
      <c r="R31" s="56">
        <f>R30/S30*100</f>
        <v>83.333333333333343</v>
      </c>
      <c r="S31" s="56"/>
      <c r="T31" s="56"/>
      <c r="U31" s="85">
        <f>U30/V30*100</f>
        <v>100</v>
      </c>
      <c r="V31" s="85"/>
      <c r="W31" s="85">
        <f>W30/X30*100</f>
        <v>98.275862068965509</v>
      </c>
      <c r="X31" s="85"/>
      <c r="Y31" s="85">
        <f>Y30/Z30*100</f>
        <v>62.068965517241381</v>
      </c>
      <c r="Z31" s="85"/>
      <c r="AA31" s="48">
        <f>SUM(U31:Z31)</f>
        <v>260.34482758620692</v>
      </c>
      <c r="AB31" s="86">
        <f>AB30/AC30*100</f>
        <v>100</v>
      </c>
      <c r="AC31" s="86"/>
      <c r="AD31" s="86">
        <f>AD30/AE30*100</f>
        <v>100</v>
      </c>
      <c r="AE31" s="86"/>
      <c r="AF31" s="86">
        <f>AF30/AG30*100</f>
        <v>100</v>
      </c>
      <c r="AG31" s="86"/>
      <c r="AH31" s="49">
        <f>SUM(AB31:AG31)</f>
        <v>300</v>
      </c>
      <c r="AI31" s="42"/>
    </row>
    <row r="32" spans="1:36" ht="15.75">
      <c r="A32" s="45" t="s">
        <v>43</v>
      </c>
      <c r="B32" s="81">
        <v>0.3</v>
      </c>
      <c r="C32" s="81"/>
      <c r="D32" s="81"/>
      <c r="E32" s="81"/>
      <c r="F32" s="45">
        <v>0.3</v>
      </c>
      <c r="G32" s="81">
        <v>0.4</v>
      </c>
      <c r="H32" s="81"/>
      <c r="I32" s="81"/>
      <c r="J32" s="81"/>
      <c r="K32" s="50"/>
      <c r="L32" s="45">
        <v>0.5</v>
      </c>
      <c r="M32" s="81">
        <v>0.5</v>
      </c>
      <c r="N32" s="81"/>
      <c r="O32" s="51"/>
      <c r="P32" s="45">
        <v>0.3</v>
      </c>
      <c r="Q32" s="45">
        <v>0.4</v>
      </c>
      <c r="R32" s="45">
        <v>0.3</v>
      </c>
      <c r="S32" s="45"/>
      <c r="T32" s="56"/>
      <c r="U32" s="81">
        <v>0.4</v>
      </c>
      <c r="V32" s="81"/>
      <c r="W32" s="81">
        <v>0.4</v>
      </c>
      <c r="X32" s="81"/>
      <c r="Y32" s="81">
        <v>0.2</v>
      </c>
      <c r="Z32" s="81"/>
      <c r="AA32" s="48"/>
      <c r="AB32" s="81">
        <v>0.3</v>
      </c>
      <c r="AC32" s="81"/>
      <c r="AD32" s="81">
        <v>0.2</v>
      </c>
      <c r="AE32" s="81"/>
      <c r="AF32" s="81">
        <v>0.5</v>
      </c>
      <c r="AG32" s="81"/>
      <c r="AH32" s="49"/>
      <c r="AI32" s="42"/>
    </row>
    <row r="33" spans="1:36" ht="15.75">
      <c r="A33" s="46" t="s">
        <v>44</v>
      </c>
      <c r="B33" s="87">
        <f>B31*B32</f>
        <v>13.157142857142858</v>
      </c>
      <c r="C33" s="87"/>
      <c r="D33" s="87"/>
      <c r="E33" s="87"/>
      <c r="F33" s="46">
        <f>F31*F32</f>
        <v>18</v>
      </c>
      <c r="G33" s="87">
        <f>G31*G32</f>
        <v>33.103448275862071</v>
      </c>
      <c r="H33" s="87"/>
      <c r="I33" s="87"/>
      <c r="J33" s="87"/>
      <c r="K33" s="50">
        <f>B33+F33+G33</f>
        <v>64.260591133004937</v>
      </c>
      <c r="L33" s="47">
        <f>L31*L32</f>
        <v>50</v>
      </c>
      <c r="M33" s="88">
        <f>M31*M32</f>
        <v>50</v>
      </c>
      <c r="N33" s="88"/>
      <c r="O33" s="51">
        <f>L33+M33</f>
        <v>100</v>
      </c>
      <c r="P33" s="44">
        <f>P31*P32</f>
        <v>0</v>
      </c>
      <c r="Q33" s="44">
        <f>Q31*Q32</f>
        <v>24</v>
      </c>
      <c r="R33" s="44">
        <f>R31*R32</f>
        <v>25.000000000000004</v>
      </c>
      <c r="S33" s="44"/>
      <c r="T33" s="56">
        <f>SUM(P33:S33)</f>
        <v>49</v>
      </c>
      <c r="U33" s="89">
        <f>U31*U32</f>
        <v>40</v>
      </c>
      <c r="V33" s="89"/>
      <c r="W33" s="89">
        <f>W31*W32</f>
        <v>39.310344827586206</v>
      </c>
      <c r="X33" s="89"/>
      <c r="Y33" s="89">
        <f>Y31*Y32</f>
        <v>12.413793103448278</v>
      </c>
      <c r="Z33" s="89"/>
      <c r="AA33" s="48">
        <f>SUM(U33:Z33)</f>
        <v>91.724137931034477</v>
      </c>
      <c r="AB33" s="80">
        <f>AB31*AB32</f>
        <v>30</v>
      </c>
      <c r="AC33" s="80"/>
      <c r="AD33" s="80">
        <f>AD31*AD32</f>
        <v>20</v>
      </c>
      <c r="AE33" s="80"/>
      <c r="AF33" s="80">
        <f>AF31*AF32</f>
        <v>50</v>
      </c>
      <c r="AG33" s="80"/>
      <c r="AH33" s="49">
        <f>SUM(AB33:AG33)</f>
        <v>100</v>
      </c>
      <c r="AI33" s="42">
        <f>(K33+O33+T33+AA33+AH33)/5</f>
        <v>80.99694581280788</v>
      </c>
    </row>
    <row r="34" spans="1:36">
      <c r="A34" s="82" t="s">
        <v>71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</row>
    <row r="35" spans="1:36" ht="15.75">
      <c r="A35" s="57" t="s">
        <v>41</v>
      </c>
      <c r="B35" s="57">
        <v>10</v>
      </c>
      <c r="C35" s="57">
        <v>10</v>
      </c>
      <c r="D35" s="57">
        <v>41</v>
      </c>
      <c r="E35" s="57">
        <v>41</v>
      </c>
      <c r="F35" s="57">
        <v>2</v>
      </c>
      <c r="G35" s="57">
        <v>36</v>
      </c>
      <c r="H35" s="57">
        <v>37</v>
      </c>
      <c r="I35" s="57">
        <v>34</v>
      </c>
      <c r="J35" s="57">
        <v>37</v>
      </c>
      <c r="K35" s="50"/>
      <c r="L35" s="63">
        <v>6</v>
      </c>
      <c r="M35" s="13">
        <v>37</v>
      </c>
      <c r="N35" s="13">
        <v>37</v>
      </c>
      <c r="O35" s="51"/>
      <c r="P35" s="15">
        <v>0</v>
      </c>
      <c r="Q35" s="15">
        <v>3</v>
      </c>
      <c r="R35" s="15">
        <v>1</v>
      </c>
      <c r="S35" s="15">
        <v>1</v>
      </c>
      <c r="T35" s="56"/>
      <c r="U35" s="17">
        <v>37</v>
      </c>
      <c r="V35" s="17">
        <v>37</v>
      </c>
      <c r="W35" s="17">
        <v>37</v>
      </c>
      <c r="X35" s="17">
        <v>37</v>
      </c>
      <c r="Y35" s="17">
        <v>36</v>
      </c>
      <c r="Z35" s="17">
        <v>37</v>
      </c>
      <c r="AA35" s="48"/>
      <c r="AB35" s="19">
        <v>37</v>
      </c>
      <c r="AC35" s="19">
        <v>37</v>
      </c>
      <c r="AD35" s="19">
        <v>37</v>
      </c>
      <c r="AE35" s="19">
        <v>37</v>
      </c>
      <c r="AF35" s="19">
        <v>37</v>
      </c>
      <c r="AG35" s="19">
        <v>37</v>
      </c>
      <c r="AH35" s="49"/>
      <c r="AI35" s="42"/>
      <c r="AJ35" s="60">
        <v>37</v>
      </c>
    </row>
    <row r="36" spans="1:36" ht="15.75">
      <c r="A36" s="50" t="s">
        <v>42</v>
      </c>
      <c r="B36" s="83">
        <f>0.5*((B35/C35)+(D35/E35))*100</f>
        <v>100</v>
      </c>
      <c r="C36" s="83"/>
      <c r="D36" s="83"/>
      <c r="E36" s="83"/>
      <c r="F36" s="50">
        <v>60</v>
      </c>
      <c r="G36" s="83">
        <f>0.5*(G35/H35+I35/J35)*100</f>
        <v>94.594594594594611</v>
      </c>
      <c r="H36" s="83"/>
      <c r="I36" s="83"/>
      <c r="J36" s="83"/>
      <c r="K36" s="50">
        <f>B36+F36+G36</f>
        <v>254.59459459459461</v>
      </c>
      <c r="L36" s="64">
        <v>100</v>
      </c>
      <c r="M36" s="84">
        <f>M35/N35*100</f>
        <v>100</v>
      </c>
      <c r="N36" s="84"/>
      <c r="O36" s="51">
        <f>(L36+M36)/2</f>
        <v>100</v>
      </c>
      <c r="P36" s="56">
        <f>P35*20</f>
        <v>0</v>
      </c>
      <c r="Q36" s="56">
        <f>Q35*20</f>
        <v>60</v>
      </c>
      <c r="R36" s="56">
        <f>R35/S35*100</f>
        <v>100</v>
      </c>
      <c r="S36" s="56"/>
      <c r="T36" s="56"/>
      <c r="U36" s="85">
        <f>U35/V35*100</f>
        <v>100</v>
      </c>
      <c r="V36" s="85"/>
      <c r="W36" s="85">
        <f>W35/X35*100</f>
        <v>100</v>
      </c>
      <c r="X36" s="85"/>
      <c r="Y36" s="85">
        <f>Y35/Z35*100</f>
        <v>97.297297297297305</v>
      </c>
      <c r="Z36" s="85"/>
      <c r="AA36" s="48">
        <f>SUM(U36:Z36)</f>
        <v>297.29729729729729</v>
      </c>
      <c r="AB36" s="86">
        <f>AB35/AC35*100</f>
        <v>100</v>
      </c>
      <c r="AC36" s="86"/>
      <c r="AD36" s="86">
        <f>AD35/AE35*100</f>
        <v>100</v>
      </c>
      <c r="AE36" s="86"/>
      <c r="AF36" s="86">
        <f>AF35/AG35*100</f>
        <v>100</v>
      </c>
      <c r="AG36" s="86"/>
      <c r="AH36" s="49">
        <f>SUM(AB36:AG36)</f>
        <v>300</v>
      </c>
      <c r="AI36" s="42"/>
    </row>
    <row r="37" spans="1:36" ht="15.75">
      <c r="A37" s="45" t="s">
        <v>43</v>
      </c>
      <c r="B37" s="81">
        <v>0.3</v>
      </c>
      <c r="C37" s="81"/>
      <c r="D37" s="81"/>
      <c r="E37" s="81"/>
      <c r="F37" s="45">
        <v>0.3</v>
      </c>
      <c r="G37" s="81">
        <v>0.4</v>
      </c>
      <c r="H37" s="81"/>
      <c r="I37" s="81"/>
      <c r="J37" s="81"/>
      <c r="K37" s="50"/>
      <c r="L37" s="45">
        <v>0.5</v>
      </c>
      <c r="M37" s="81">
        <v>0.5</v>
      </c>
      <c r="N37" s="81"/>
      <c r="O37" s="51"/>
      <c r="P37" s="45">
        <v>0.3</v>
      </c>
      <c r="Q37" s="45">
        <v>0.4</v>
      </c>
      <c r="R37" s="45">
        <v>0.3</v>
      </c>
      <c r="S37" s="45"/>
      <c r="T37" s="56"/>
      <c r="U37" s="81">
        <v>0.4</v>
      </c>
      <c r="V37" s="81"/>
      <c r="W37" s="81">
        <v>0.4</v>
      </c>
      <c r="X37" s="81"/>
      <c r="Y37" s="81">
        <v>0.2</v>
      </c>
      <c r="Z37" s="81"/>
      <c r="AA37" s="48"/>
      <c r="AB37" s="81">
        <v>0.3</v>
      </c>
      <c r="AC37" s="81"/>
      <c r="AD37" s="81">
        <v>0.2</v>
      </c>
      <c r="AE37" s="81"/>
      <c r="AF37" s="81">
        <v>0.5</v>
      </c>
      <c r="AG37" s="81"/>
      <c r="AH37" s="49"/>
      <c r="AI37" s="42"/>
    </row>
    <row r="38" spans="1:36" ht="15.75">
      <c r="A38" s="46" t="s">
        <v>44</v>
      </c>
      <c r="B38" s="87">
        <f>B36*B37</f>
        <v>30</v>
      </c>
      <c r="C38" s="87"/>
      <c r="D38" s="87"/>
      <c r="E38" s="87"/>
      <c r="F38" s="46">
        <f>F36*F37</f>
        <v>18</v>
      </c>
      <c r="G38" s="87">
        <f>G36*G37</f>
        <v>37.837837837837846</v>
      </c>
      <c r="H38" s="87"/>
      <c r="I38" s="87"/>
      <c r="J38" s="87"/>
      <c r="K38" s="50">
        <f>B38+F38+G38</f>
        <v>85.837837837837839</v>
      </c>
      <c r="L38" s="47">
        <f>L36*L37</f>
        <v>50</v>
      </c>
      <c r="M38" s="88">
        <f>M36*M37</f>
        <v>50</v>
      </c>
      <c r="N38" s="88"/>
      <c r="O38" s="51">
        <f>L38+M38</f>
        <v>100</v>
      </c>
      <c r="P38" s="44">
        <f>P36*P37</f>
        <v>0</v>
      </c>
      <c r="Q38" s="44">
        <f>Q36*Q37</f>
        <v>24</v>
      </c>
      <c r="R38" s="44">
        <f>R36*R37</f>
        <v>30</v>
      </c>
      <c r="S38" s="44"/>
      <c r="T38" s="56">
        <f>SUM(P38:S38)</f>
        <v>54</v>
      </c>
      <c r="U38" s="89">
        <f>U36*U37</f>
        <v>40</v>
      </c>
      <c r="V38" s="89"/>
      <c r="W38" s="89">
        <f>W36*W37</f>
        <v>40</v>
      </c>
      <c r="X38" s="89"/>
      <c r="Y38" s="89">
        <f>Y36*Y37</f>
        <v>19.459459459459463</v>
      </c>
      <c r="Z38" s="89"/>
      <c r="AA38" s="48">
        <f>SUM(U38:Z38)</f>
        <v>99.459459459459467</v>
      </c>
      <c r="AB38" s="80">
        <f>AB36*AB37</f>
        <v>30</v>
      </c>
      <c r="AC38" s="80"/>
      <c r="AD38" s="80">
        <f>AD36*AD37</f>
        <v>20</v>
      </c>
      <c r="AE38" s="80"/>
      <c r="AF38" s="80">
        <f>AF36*AF37</f>
        <v>50</v>
      </c>
      <c r="AG38" s="80"/>
      <c r="AH38" s="49">
        <f>SUM(AB38:AG38)</f>
        <v>100</v>
      </c>
      <c r="AI38" s="42">
        <f>(K38+O38+T38+AA38+AH38)/5</f>
        <v>87.859459459459458</v>
      </c>
    </row>
    <row r="39" spans="1:36">
      <c r="A39" s="82" t="s">
        <v>72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</row>
    <row r="40" spans="1:36" ht="15.75">
      <c r="A40" s="57" t="s">
        <v>41</v>
      </c>
      <c r="B40" s="57">
        <v>9</v>
      </c>
      <c r="C40" s="57">
        <v>10</v>
      </c>
      <c r="D40" s="57">
        <v>21</v>
      </c>
      <c r="E40" s="57">
        <v>40</v>
      </c>
      <c r="F40" s="57">
        <v>2</v>
      </c>
      <c r="G40" s="57">
        <v>19</v>
      </c>
      <c r="H40" s="57">
        <v>19</v>
      </c>
      <c r="I40" s="57">
        <v>19</v>
      </c>
      <c r="J40" s="57">
        <v>19</v>
      </c>
      <c r="K40" s="50"/>
      <c r="L40" s="63">
        <v>7</v>
      </c>
      <c r="M40" s="13">
        <v>19</v>
      </c>
      <c r="N40" s="13">
        <v>19</v>
      </c>
      <c r="O40" s="51"/>
      <c r="P40" s="15">
        <v>1</v>
      </c>
      <c r="Q40" s="15">
        <v>3</v>
      </c>
      <c r="R40" s="15">
        <v>0</v>
      </c>
      <c r="S40" s="15">
        <v>0</v>
      </c>
      <c r="T40" s="56"/>
      <c r="U40" s="17">
        <v>19</v>
      </c>
      <c r="V40" s="17">
        <v>19</v>
      </c>
      <c r="W40" s="17">
        <v>19</v>
      </c>
      <c r="X40" s="17">
        <v>19</v>
      </c>
      <c r="Y40" s="17">
        <v>19</v>
      </c>
      <c r="Z40" s="17">
        <v>19</v>
      </c>
      <c r="AA40" s="48"/>
      <c r="AB40" s="19">
        <v>19</v>
      </c>
      <c r="AC40" s="19">
        <v>19</v>
      </c>
      <c r="AD40" s="19">
        <v>19</v>
      </c>
      <c r="AE40" s="19">
        <v>19</v>
      </c>
      <c r="AF40" s="19">
        <v>19</v>
      </c>
      <c r="AG40" s="19">
        <v>19</v>
      </c>
      <c r="AH40" s="49"/>
      <c r="AI40" s="42"/>
      <c r="AJ40" s="60">
        <v>19</v>
      </c>
    </row>
    <row r="41" spans="1:36" ht="15.75">
      <c r="A41" s="50" t="s">
        <v>42</v>
      </c>
      <c r="B41" s="83">
        <f>0.5*((B40/C40)+(D40/E40))*100</f>
        <v>71.25</v>
      </c>
      <c r="C41" s="83"/>
      <c r="D41" s="83"/>
      <c r="E41" s="83"/>
      <c r="F41" s="50">
        <v>60</v>
      </c>
      <c r="G41" s="83">
        <f>0.5*(G40/H40+I40/J40)*100</f>
        <v>100</v>
      </c>
      <c r="H41" s="83"/>
      <c r="I41" s="83"/>
      <c r="J41" s="83"/>
      <c r="K41" s="50">
        <f>B41+F41+G41</f>
        <v>231.25</v>
      </c>
      <c r="L41" s="64">
        <v>100</v>
      </c>
      <c r="M41" s="84">
        <f>M40/N40*100</f>
        <v>100</v>
      </c>
      <c r="N41" s="84"/>
      <c r="O41" s="51">
        <f>(L41+M41)/2</f>
        <v>100</v>
      </c>
      <c r="P41" s="56">
        <f>P40*20</f>
        <v>20</v>
      </c>
      <c r="Q41" s="56">
        <v>80</v>
      </c>
      <c r="R41" s="56">
        <v>0</v>
      </c>
      <c r="S41" s="56"/>
      <c r="T41" s="56"/>
      <c r="U41" s="85">
        <f>U40/V40*100</f>
        <v>100</v>
      </c>
      <c r="V41" s="85"/>
      <c r="W41" s="85">
        <f>W40/X40*100</f>
        <v>100</v>
      </c>
      <c r="X41" s="85"/>
      <c r="Y41" s="85">
        <f>Y40/Z40*100</f>
        <v>100</v>
      </c>
      <c r="Z41" s="85"/>
      <c r="AA41" s="48">
        <f>SUM(U41:Z41)</f>
        <v>300</v>
      </c>
      <c r="AB41" s="86">
        <f>AB40/AC40*100</f>
        <v>100</v>
      </c>
      <c r="AC41" s="86"/>
      <c r="AD41" s="86">
        <f>AD40/AE40*100</f>
        <v>100</v>
      </c>
      <c r="AE41" s="86"/>
      <c r="AF41" s="86">
        <f>AF40/AG40*100</f>
        <v>100</v>
      </c>
      <c r="AG41" s="86"/>
      <c r="AH41" s="49">
        <f>SUM(AB41:AG41)</f>
        <v>300</v>
      </c>
      <c r="AI41" s="42"/>
    </row>
    <row r="42" spans="1:36" ht="15.75">
      <c r="A42" s="45" t="s">
        <v>43</v>
      </c>
      <c r="B42" s="81">
        <v>0.3</v>
      </c>
      <c r="C42" s="81"/>
      <c r="D42" s="81"/>
      <c r="E42" s="81"/>
      <c r="F42" s="45">
        <v>0.3</v>
      </c>
      <c r="G42" s="81">
        <v>0.4</v>
      </c>
      <c r="H42" s="81"/>
      <c r="I42" s="81"/>
      <c r="J42" s="81"/>
      <c r="K42" s="50"/>
      <c r="L42" s="45">
        <v>0.5</v>
      </c>
      <c r="M42" s="81">
        <v>0.5</v>
      </c>
      <c r="N42" s="81"/>
      <c r="O42" s="51"/>
      <c r="P42" s="45">
        <v>0.6</v>
      </c>
      <c r="Q42" s="45">
        <v>0.4</v>
      </c>
      <c r="R42" s="45">
        <v>0.3</v>
      </c>
      <c r="S42" s="45"/>
      <c r="T42" s="56"/>
      <c r="U42" s="81">
        <v>0.4</v>
      </c>
      <c r="V42" s="81"/>
      <c r="W42" s="81">
        <v>0.4</v>
      </c>
      <c r="X42" s="81"/>
      <c r="Y42" s="81">
        <v>0.2</v>
      </c>
      <c r="Z42" s="81"/>
      <c r="AA42" s="48"/>
      <c r="AB42" s="81">
        <v>0.3</v>
      </c>
      <c r="AC42" s="81"/>
      <c r="AD42" s="81">
        <v>0.2</v>
      </c>
      <c r="AE42" s="81"/>
      <c r="AF42" s="81">
        <v>0.5</v>
      </c>
      <c r="AG42" s="81"/>
      <c r="AH42" s="49"/>
      <c r="AI42" s="42"/>
    </row>
    <row r="43" spans="1:36" ht="15.75">
      <c r="A43" s="46" t="s">
        <v>44</v>
      </c>
      <c r="B43" s="87">
        <f>B41*B42</f>
        <v>21.375</v>
      </c>
      <c r="C43" s="87"/>
      <c r="D43" s="87"/>
      <c r="E43" s="87"/>
      <c r="F43" s="46">
        <f>F41*F42</f>
        <v>18</v>
      </c>
      <c r="G43" s="87">
        <f>G41*G42</f>
        <v>40</v>
      </c>
      <c r="H43" s="87"/>
      <c r="I43" s="87"/>
      <c r="J43" s="87"/>
      <c r="K43" s="50">
        <f>B43+F43+G43</f>
        <v>79.375</v>
      </c>
      <c r="L43" s="47">
        <f>L41*L42</f>
        <v>50</v>
      </c>
      <c r="M43" s="88">
        <f>M41*M42</f>
        <v>50</v>
      </c>
      <c r="N43" s="88"/>
      <c r="O43" s="51">
        <f>L43+M43</f>
        <v>100</v>
      </c>
      <c r="P43" s="44">
        <f>P41*P42</f>
        <v>12</v>
      </c>
      <c r="Q43" s="44">
        <f>Q41*Q42</f>
        <v>32</v>
      </c>
      <c r="R43" s="44">
        <f>R41*R42</f>
        <v>0</v>
      </c>
      <c r="S43" s="44"/>
      <c r="T43" s="56">
        <f>SUM(P43:S43)</f>
        <v>44</v>
      </c>
      <c r="U43" s="89">
        <f>U41*U42</f>
        <v>40</v>
      </c>
      <c r="V43" s="89"/>
      <c r="W43" s="89">
        <f>W41*W42</f>
        <v>40</v>
      </c>
      <c r="X43" s="89"/>
      <c r="Y43" s="89">
        <f>Y41*Y42</f>
        <v>20</v>
      </c>
      <c r="Z43" s="89"/>
      <c r="AA43" s="48">
        <f>SUM(U43:Z43)</f>
        <v>100</v>
      </c>
      <c r="AB43" s="80">
        <f>AB41*AB42</f>
        <v>30</v>
      </c>
      <c r="AC43" s="80"/>
      <c r="AD43" s="80">
        <f>AD41*AD42</f>
        <v>20</v>
      </c>
      <c r="AE43" s="80"/>
      <c r="AF43" s="80">
        <f>AF41*AF42</f>
        <v>50</v>
      </c>
      <c r="AG43" s="80"/>
      <c r="AH43" s="49">
        <f>SUM(AB43:AG43)</f>
        <v>100</v>
      </c>
      <c r="AI43" s="42">
        <f>(K43+O43+T43+AA43+AH43)/5</f>
        <v>84.674999999999997</v>
      </c>
    </row>
    <row r="44" spans="1:36" ht="15.75">
      <c r="A44" s="82" t="s">
        <v>73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60"/>
    </row>
    <row r="45" spans="1:36" ht="15.75">
      <c r="A45" s="57" t="s">
        <v>41</v>
      </c>
      <c r="B45" s="57">
        <v>9</v>
      </c>
      <c r="C45" s="57">
        <v>10</v>
      </c>
      <c r="D45" s="57">
        <v>40</v>
      </c>
      <c r="E45" s="57">
        <v>40</v>
      </c>
      <c r="F45" s="57">
        <v>2</v>
      </c>
      <c r="G45" s="57">
        <v>70</v>
      </c>
      <c r="H45" s="57">
        <v>75</v>
      </c>
      <c r="I45" s="57">
        <v>66</v>
      </c>
      <c r="J45" s="57">
        <v>75</v>
      </c>
      <c r="K45" s="50"/>
      <c r="L45" s="63">
        <v>7</v>
      </c>
      <c r="M45" s="13">
        <v>71</v>
      </c>
      <c r="N45" s="13">
        <v>75</v>
      </c>
      <c r="O45" s="51"/>
      <c r="P45" s="15">
        <v>1</v>
      </c>
      <c r="Q45" s="15">
        <v>3</v>
      </c>
      <c r="R45" s="15">
        <v>0</v>
      </c>
      <c r="S45" s="15">
        <v>0</v>
      </c>
      <c r="T45" s="56"/>
      <c r="U45" s="17">
        <v>74</v>
      </c>
      <c r="V45" s="17">
        <v>75</v>
      </c>
      <c r="W45" s="17">
        <v>74</v>
      </c>
      <c r="X45" s="17">
        <v>75</v>
      </c>
      <c r="Y45" s="17">
        <v>61</v>
      </c>
      <c r="Z45" s="17">
        <v>75</v>
      </c>
      <c r="AA45" s="48"/>
      <c r="AB45" s="19">
        <v>73</v>
      </c>
      <c r="AC45" s="19">
        <v>75</v>
      </c>
      <c r="AD45" s="19">
        <v>75</v>
      </c>
      <c r="AE45" s="19">
        <v>75</v>
      </c>
      <c r="AF45" s="19">
        <v>73</v>
      </c>
      <c r="AG45" s="19">
        <v>75</v>
      </c>
      <c r="AH45" s="49"/>
      <c r="AI45" s="42"/>
      <c r="AJ45">
        <v>75</v>
      </c>
    </row>
    <row r="46" spans="1:36" ht="15.75">
      <c r="A46" s="50" t="s">
        <v>42</v>
      </c>
      <c r="B46" s="83">
        <f>0.5*((B45/C45)+(D45/E45))*100</f>
        <v>95</v>
      </c>
      <c r="C46" s="83"/>
      <c r="D46" s="83"/>
      <c r="E46" s="83"/>
      <c r="F46" s="50">
        <v>60</v>
      </c>
      <c r="G46" s="83">
        <f>0.5*(G45/H45+I45/J45)*100</f>
        <v>90.666666666666671</v>
      </c>
      <c r="H46" s="83"/>
      <c r="I46" s="83"/>
      <c r="J46" s="83"/>
      <c r="K46" s="50">
        <f>B46+F46+G46</f>
        <v>245.66666666666669</v>
      </c>
      <c r="L46" s="64">
        <v>100</v>
      </c>
      <c r="M46" s="84">
        <f>M45/N45*100</f>
        <v>94.666666666666671</v>
      </c>
      <c r="N46" s="84"/>
      <c r="O46" s="51">
        <f>(L46+M46)/2</f>
        <v>97.333333333333343</v>
      </c>
      <c r="P46" s="56">
        <f>P45*20</f>
        <v>20</v>
      </c>
      <c r="Q46" s="56">
        <v>80</v>
      </c>
      <c r="R46" s="56">
        <v>0</v>
      </c>
      <c r="S46" s="56"/>
      <c r="T46" s="56"/>
      <c r="U46" s="85">
        <f>U45/V45*100</f>
        <v>98.666666666666671</v>
      </c>
      <c r="V46" s="85"/>
      <c r="W46" s="85">
        <f>W45/X45*100</f>
        <v>98.666666666666671</v>
      </c>
      <c r="X46" s="85"/>
      <c r="Y46" s="85">
        <f>Y45/Z45*100</f>
        <v>81.333333333333329</v>
      </c>
      <c r="Z46" s="85"/>
      <c r="AA46" s="48">
        <f>SUM(U46:Z46)</f>
        <v>278.66666666666669</v>
      </c>
      <c r="AB46" s="86">
        <f>AB45/AC45*100</f>
        <v>97.333333333333343</v>
      </c>
      <c r="AC46" s="86"/>
      <c r="AD46" s="86">
        <f>AD45/AE45*100</f>
        <v>100</v>
      </c>
      <c r="AE46" s="86"/>
      <c r="AF46" s="86">
        <f>AF45/AG45*100</f>
        <v>97.333333333333343</v>
      </c>
      <c r="AG46" s="86"/>
      <c r="AH46" s="49">
        <f>SUM(AB46:AG46)</f>
        <v>294.66666666666669</v>
      </c>
      <c r="AI46" s="42"/>
    </row>
    <row r="47" spans="1:36" ht="15.75">
      <c r="A47" s="45" t="s">
        <v>43</v>
      </c>
      <c r="B47" s="81">
        <v>0.3</v>
      </c>
      <c r="C47" s="81"/>
      <c r="D47" s="81"/>
      <c r="E47" s="81"/>
      <c r="F47" s="45">
        <v>0.3</v>
      </c>
      <c r="G47" s="81">
        <v>0.4</v>
      </c>
      <c r="H47" s="81"/>
      <c r="I47" s="81"/>
      <c r="J47" s="81"/>
      <c r="K47" s="50"/>
      <c r="L47" s="45">
        <v>0.5</v>
      </c>
      <c r="M47" s="81">
        <v>0.5</v>
      </c>
      <c r="N47" s="81"/>
      <c r="O47" s="51"/>
      <c r="P47" s="45">
        <v>0.6</v>
      </c>
      <c r="Q47" s="45">
        <v>0.4</v>
      </c>
      <c r="R47" s="45">
        <v>0.3</v>
      </c>
      <c r="S47" s="45"/>
      <c r="T47" s="56"/>
      <c r="U47" s="81">
        <v>0.4</v>
      </c>
      <c r="V47" s="81"/>
      <c r="W47" s="81">
        <v>0.4</v>
      </c>
      <c r="X47" s="81"/>
      <c r="Y47" s="81">
        <v>0.2</v>
      </c>
      <c r="Z47" s="81"/>
      <c r="AA47" s="48"/>
      <c r="AB47" s="81">
        <v>0.3</v>
      </c>
      <c r="AC47" s="81"/>
      <c r="AD47" s="81">
        <v>0.2</v>
      </c>
      <c r="AE47" s="81"/>
      <c r="AF47" s="81">
        <v>0.5</v>
      </c>
      <c r="AG47" s="81"/>
      <c r="AH47" s="49"/>
      <c r="AI47" s="42"/>
    </row>
    <row r="48" spans="1:36" ht="15.75">
      <c r="A48" s="46" t="s">
        <v>44</v>
      </c>
      <c r="B48" s="87">
        <f>B46*B47</f>
        <v>28.5</v>
      </c>
      <c r="C48" s="87"/>
      <c r="D48" s="87"/>
      <c r="E48" s="87"/>
      <c r="F48" s="46">
        <f>F46*F47</f>
        <v>18</v>
      </c>
      <c r="G48" s="87">
        <f>G46*G47</f>
        <v>36.266666666666673</v>
      </c>
      <c r="H48" s="87"/>
      <c r="I48" s="87"/>
      <c r="J48" s="87"/>
      <c r="K48" s="50">
        <f>B48+F48+G48</f>
        <v>82.76666666666668</v>
      </c>
      <c r="L48" s="47">
        <f>L46*L47</f>
        <v>50</v>
      </c>
      <c r="M48" s="88">
        <f>M46*M47</f>
        <v>47.333333333333336</v>
      </c>
      <c r="N48" s="88"/>
      <c r="O48" s="51">
        <f>L48+M48</f>
        <v>97.333333333333343</v>
      </c>
      <c r="P48" s="44">
        <f>P46*P47</f>
        <v>12</v>
      </c>
      <c r="Q48" s="44">
        <f>Q46*Q47</f>
        <v>32</v>
      </c>
      <c r="R48" s="44">
        <f>R46*R47</f>
        <v>0</v>
      </c>
      <c r="S48" s="44"/>
      <c r="T48" s="56">
        <f>SUM(P48:S48)</f>
        <v>44</v>
      </c>
      <c r="U48" s="89">
        <f>U46*U47</f>
        <v>39.466666666666669</v>
      </c>
      <c r="V48" s="89"/>
      <c r="W48" s="89">
        <f>W46*W47</f>
        <v>39.466666666666669</v>
      </c>
      <c r="X48" s="89"/>
      <c r="Y48" s="89">
        <f>Y46*Y47</f>
        <v>16.266666666666666</v>
      </c>
      <c r="Z48" s="89"/>
      <c r="AA48" s="48">
        <f>SUM(U48:Z48)</f>
        <v>95.2</v>
      </c>
      <c r="AB48" s="80">
        <f>AB46*AB47</f>
        <v>29.200000000000003</v>
      </c>
      <c r="AC48" s="80"/>
      <c r="AD48" s="80">
        <f>AD46*AD47</f>
        <v>20</v>
      </c>
      <c r="AE48" s="80"/>
      <c r="AF48" s="80">
        <f>AF46*AF47</f>
        <v>48.666666666666671</v>
      </c>
      <c r="AG48" s="80"/>
      <c r="AH48" s="49">
        <f>SUM(AB48:AG48)</f>
        <v>97.866666666666674</v>
      </c>
      <c r="AI48" s="42">
        <f>(K48+O48+T48+AA48+AH48)/5</f>
        <v>83.433333333333337</v>
      </c>
    </row>
    <row r="49" spans="1:36">
      <c r="A49" s="82" t="s">
        <v>74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</row>
    <row r="50" spans="1:36" ht="15.75">
      <c r="A50" s="57" t="s">
        <v>41</v>
      </c>
      <c r="B50" s="57">
        <v>7</v>
      </c>
      <c r="C50" s="57">
        <v>10</v>
      </c>
      <c r="D50" s="57">
        <v>36</v>
      </c>
      <c r="E50" s="57">
        <v>40</v>
      </c>
      <c r="F50" s="57">
        <v>3</v>
      </c>
      <c r="G50" s="57">
        <v>34</v>
      </c>
      <c r="H50" s="57">
        <v>38</v>
      </c>
      <c r="I50" s="57">
        <v>31</v>
      </c>
      <c r="J50" s="57">
        <v>38</v>
      </c>
      <c r="K50" s="50"/>
      <c r="L50" s="63">
        <v>7</v>
      </c>
      <c r="M50" s="13">
        <v>37</v>
      </c>
      <c r="N50" s="13">
        <v>38</v>
      </c>
      <c r="O50" s="51"/>
      <c r="P50" s="15">
        <v>3</v>
      </c>
      <c r="Q50" s="15">
        <v>4</v>
      </c>
      <c r="R50" s="15">
        <v>0</v>
      </c>
      <c r="S50" s="15">
        <v>0</v>
      </c>
      <c r="T50" s="56"/>
      <c r="U50" s="17">
        <v>37</v>
      </c>
      <c r="V50" s="17">
        <v>38</v>
      </c>
      <c r="W50" s="17">
        <v>37</v>
      </c>
      <c r="X50" s="17">
        <v>38</v>
      </c>
      <c r="Y50" s="17">
        <v>34</v>
      </c>
      <c r="Z50" s="17">
        <v>38</v>
      </c>
      <c r="AA50" s="48"/>
      <c r="AB50" s="19">
        <v>38</v>
      </c>
      <c r="AC50" s="19">
        <v>38</v>
      </c>
      <c r="AD50" s="19">
        <v>38</v>
      </c>
      <c r="AE50" s="19">
        <v>38</v>
      </c>
      <c r="AF50" s="19">
        <v>38</v>
      </c>
      <c r="AG50" s="19">
        <v>38</v>
      </c>
      <c r="AH50" s="49"/>
      <c r="AI50" s="42"/>
      <c r="AJ50" s="60">
        <v>38</v>
      </c>
    </row>
    <row r="51" spans="1:36" ht="15.75">
      <c r="A51" s="50" t="s">
        <v>42</v>
      </c>
      <c r="B51" s="83">
        <f>0.5*((B50/C50)+(D50/E50))*100</f>
        <v>80</v>
      </c>
      <c r="C51" s="83"/>
      <c r="D51" s="83"/>
      <c r="E51" s="83"/>
      <c r="F51" s="50">
        <v>90</v>
      </c>
      <c r="G51" s="83">
        <f>0.5*(G50/H50+I50/J50)*100</f>
        <v>85.526315789473685</v>
      </c>
      <c r="H51" s="83"/>
      <c r="I51" s="83"/>
      <c r="J51" s="83"/>
      <c r="K51" s="50">
        <f>B51+F51+G51</f>
        <v>255.5263157894737</v>
      </c>
      <c r="L51" s="64">
        <v>100</v>
      </c>
      <c r="M51" s="84">
        <f>M50/N50*100</f>
        <v>97.368421052631575</v>
      </c>
      <c r="N51" s="84"/>
      <c r="O51" s="51">
        <f>(L51+M51)/2</f>
        <v>98.68421052631578</v>
      </c>
      <c r="P51" s="56">
        <f>P50*20</f>
        <v>60</v>
      </c>
      <c r="Q51" s="56">
        <f>Q50*20</f>
        <v>80</v>
      </c>
      <c r="R51" s="56">
        <v>0</v>
      </c>
      <c r="S51" s="56"/>
      <c r="T51" s="56"/>
      <c r="U51" s="85">
        <f>U50/V50*100</f>
        <v>97.368421052631575</v>
      </c>
      <c r="V51" s="85"/>
      <c r="W51" s="85">
        <f>W50/X50*100</f>
        <v>97.368421052631575</v>
      </c>
      <c r="X51" s="85"/>
      <c r="Y51" s="85">
        <f>Y50/Z50*100</f>
        <v>89.473684210526315</v>
      </c>
      <c r="Z51" s="85"/>
      <c r="AA51" s="48">
        <f>SUM(U51:Z51)</f>
        <v>284.21052631578948</v>
      </c>
      <c r="AB51" s="86">
        <f>AB50/AC50*100</f>
        <v>100</v>
      </c>
      <c r="AC51" s="86"/>
      <c r="AD51" s="86">
        <f>AD50/AE50*100</f>
        <v>100</v>
      </c>
      <c r="AE51" s="86"/>
      <c r="AF51" s="86">
        <f>AF50/AG50*100</f>
        <v>100</v>
      </c>
      <c r="AG51" s="86"/>
      <c r="AH51" s="49">
        <f>SUM(AB51:AG51)</f>
        <v>300</v>
      </c>
      <c r="AI51" s="42"/>
    </row>
    <row r="52" spans="1:36" ht="15.75">
      <c r="A52" s="45" t="s">
        <v>43</v>
      </c>
      <c r="B52" s="81">
        <v>0.3</v>
      </c>
      <c r="C52" s="81"/>
      <c r="D52" s="81"/>
      <c r="E52" s="81"/>
      <c r="F52" s="45">
        <v>0.3</v>
      </c>
      <c r="G52" s="81">
        <v>0.4</v>
      </c>
      <c r="H52" s="81"/>
      <c r="I52" s="81"/>
      <c r="J52" s="81"/>
      <c r="K52" s="50"/>
      <c r="L52" s="45">
        <v>0.5</v>
      </c>
      <c r="M52" s="81">
        <v>0.5</v>
      </c>
      <c r="N52" s="81"/>
      <c r="O52" s="51"/>
      <c r="P52" s="45">
        <v>0.6</v>
      </c>
      <c r="Q52" s="45">
        <v>0.4</v>
      </c>
      <c r="R52" s="45">
        <v>0.3</v>
      </c>
      <c r="S52" s="45"/>
      <c r="T52" s="56"/>
      <c r="U52" s="81">
        <v>0.4</v>
      </c>
      <c r="V52" s="81"/>
      <c r="W52" s="81">
        <v>0.4</v>
      </c>
      <c r="X52" s="81"/>
      <c r="Y52" s="81">
        <v>0.2</v>
      </c>
      <c r="Z52" s="81"/>
      <c r="AA52" s="48"/>
      <c r="AB52" s="81">
        <v>0.3</v>
      </c>
      <c r="AC52" s="81"/>
      <c r="AD52" s="81">
        <v>0.2</v>
      </c>
      <c r="AE52" s="81"/>
      <c r="AF52" s="81">
        <v>0.5</v>
      </c>
      <c r="AG52" s="81"/>
      <c r="AH52" s="49"/>
      <c r="AI52" s="42"/>
    </row>
    <row r="53" spans="1:36" ht="15.75">
      <c r="A53" s="46" t="s">
        <v>44</v>
      </c>
      <c r="B53" s="87">
        <f>B51*B52</f>
        <v>24</v>
      </c>
      <c r="C53" s="87"/>
      <c r="D53" s="87"/>
      <c r="E53" s="87"/>
      <c r="F53" s="46">
        <f>F51*F52</f>
        <v>27</v>
      </c>
      <c r="G53" s="87">
        <f>G51*G52</f>
        <v>34.210526315789473</v>
      </c>
      <c r="H53" s="87"/>
      <c r="I53" s="87"/>
      <c r="J53" s="87"/>
      <c r="K53" s="50">
        <f>B53+F53+G53</f>
        <v>85.21052631578948</v>
      </c>
      <c r="L53" s="47">
        <f>L51*L52</f>
        <v>50</v>
      </c>
      <c r="M53" s="88">
        <f>M51*M52</f>
        <v>48.684210526315788</v>
      </c>
      <c r="N53" s="88"/>
      <c r="O53" s="51">
        <f>L53+M53</f>
        <v>98.68421052631578</v>
      </c>
      <c r="P53" s="44">
        <f>P51*P52</f>
        <v>36</v>
      </c>
      <c r="Q53" s="44">
        <f>Q51*Q52</f>
        <v>32</v>
      </c>
      <c r="R53" s="44">
        <f>R51*R52</f>
        <v>0</v>
      </c>
      <c r="S53" s="44"/>
      <c r="T53" s="56">
        <f>SUM(P53:S53)</f>
        <v>68</v>
      </c>
      <c r="U53" s="89">
        <f>U51*U52</f>
        <v>38.94736842105263</v>
      </c>
      <c r="V53" s="89"/>
      <c r="W53" s="89">
        <f>W51*W52</f>
        <v>38.94736842105263</v>
      </c>
      <c r="X53" s="89"/>
      <c r="Y53" s="89">
        <f>Y51*Y52</f>
        <v>17.894736842105264</v>
      </c>
      <c r="Z53" s="89"/>
      <c r="AA53" s="48">
        <f>SUM(U53:Z53)</f>
        <v>95.78947368421052</v>
      </c>
      <c r="AB53" s="80">
        <f>AB51*AB52</f>
        <v>30</v>
      </c>
      <c r="AC53" s="80"/>
      <c r="AD53" s="80">
        <f>AD51*AD52</f>
        <v>20</v>
      </c>
      <c r="AE53" s="80"/>
      <c r="AF53" s="80">
        <f>AF51*AF52</f>
        <v>50</v>
      </c>
      <c r="AG53" s="80"/>
      <c r="AH53" s="49">
        <f>SUM(AB53:AG53)</f>
        <v>100</v>
      </c>
      <c r="AI53" s="42">
        <f>(K53+O53+T53+AA53+AH53)/5</f>
        <v>89.536842105263162</v>
      </c>
    </row>
    <row r="54" spans="1:36">
      <c r="A54" s="82" t="s">
        <v>75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</row>
    <row r="55" spans="1:36" ht="15.75">
      <c r="A55" s="57" t="s">
        <v>41</v>
      </c>
      <c r="B55" s="57">
        <v>10</v>
      </c>
      <c r="C55" s="57">
        <v>10</v>
      </c>
      <c r="D55" s="57">
        <v>36</v>
      </c>
      <c r="E55" s="57">
        <v>40</v>
      </c>
      <c r="F55" s="57">
        <v>2</v>
      </c>
      <c r="G55" s="57">
        <v>25</v>
      </c>
      <c r="H55" s="57">
        <v>25</v>
      </c>
      <c r="I55" s="57">
        <v>25</v>
      </c>
      <c r="J55" s="57">
        <v>25</v>
      </c>
      <c r="K55" s="50"/>
      <c r="L55" s="63">
        <v>5</v>
      </c>
      <c r="M55" s="13">
        <v>25</v>
      </c>
      <c r="N55" s="13">
        <v>25</v>
      </c>
      <c r="O55" s="51"/>
      <c r="P55" s="15">
        <v>1</v>
      </c>
      <c r="Q55" s="15">
        <v>0</v>
      </c>
      <c r="R55" s="15">
        <v>0</v>
      </c>
      <c r="S55" s="15">
        <v>0</v>
      </c>
      <c r="T55" s="56"/>
      <c r="U55" s="17">
        <v>25</v>
      </c>
      <c r="V55" s="17">
        <v>25</v>
      </c>
      <c r="W55" s="17">
        <v>25</v>
      </c>
      <c r="X55" s="17">
        <v>25</v>
      </c>
      <c r="Y55" s="17">
        <v>25</v>
      </c>
      <c r="Z55" s="17">
        <v>25</v>
      </c>
      <c r="AA55" s="48"/>
      <c r="AB55" s="19">
        <v>25</v>
      </c>
      <c r="AC55" s="19">
        <v>25</v>
      </c>
      <c r="AD55" s="19">
        <v>25</v>
      </c>
      <c r="AE55" s="19">
        <v>25</v>
      </c>
      <c r="AF55" s="19">
        <v>25</v>
      </c>
      <c r="AG55" s="19">
        <v>25</v>
      </c>
      <c r="AH55" s="49"/>
      <c r="AI55" s="42"/>
      <c r="AJ55" s="60">
        <v>25</v>
      </c>
    </row>
    <row r="56" spans="1:36" ht="15.75">
      <c r="A56" s="50" t="s">
        <v>42</v>
      </c>
      <c r="B56" s="83">
        <f>0.5*((B55/C55)+(D55/E55))*100</f>
        <v>95</v>
      </c>
      <c r="C56" s="83"/>
      <c r="D56" s="83"/>
      <c r="E56" s="83"/>
      <c r="F56" s="50">
        <v>60</v>
      </c>
      <c r="G56" s="83">
        <f>0.5*(G55/H55+I55/J55)*100</f>
        <v>100</v>
      </c>
      <c r="H56" s="83"/>
      <c r="I56" s="83"/>
      <c r="J56" s="83"/>
      <c r="K56" s="50">
        <f>B56+F56+G56</f>
        <v>255</v>
      </c>
      <c r="L56" s="64">
        <v>100</v>
      </c>
      <c r="M56" s="84">
        <f>M55/N55*100</f>
        <v>100</v>
      </c>
      <c r="N56" s="84"/>
      <c r="O56" s="51">
        <f>(L56+M56)/2</f>
        <v>100</v>
      </c>
      <c r="P56" s="56">
        <f>P55*20</f>
        <v>20</v>
      </c>
      <c r="Q56" s="56">
        <f>Q55*20</f>
        <v>0</v>
      </c>
      <c r="R56" s="56">
        <v>0</v>
      </c>
      <c r="S56" s="56"/>
      <c r="T56" s="56"/>
      <c r="U56" s="85">
        <f>U55/V55*100</f>
        <v>100</v>
      </c>
      <c r="V56" s="85"/>
      <c r="W56" s="85">
        <f>W55/X55*100</f>
        <v>100</v>
      </c>
      <c r="X56" s="85"/>
      <c r="Y56" s="85">
        <f>Y55/Z55*100</f>
        <v>100</v>
      </c>
      <c r="Z56" s="85"/>
      <c r="AA56" s="48">
        <f>SUM(U56:Z56)</f>
        <v>300</v>
      </c>
      <c r="AB56" s="86">
        <f>AB55/AC55*100</f>
        <v>100</v>
      </c>
      <c r="AC56" s="86"/>
      <c r="AD56" s="86">
        <f>AD55/AE55*100</f>
        <v>100</v>
      </c>
      <c r="AE56" s="86"/>
      <c r="AF56" s="86">
        <f>AF55/AG55*100</f>
        <v>100</v>
      </c>
      <c r="AG56" s="86"/>
      <c r="AH56" s="49">
        <f>SUM(AB56:AG56)</f>
        <v>300</v>
      </c>
      <c r="AI56" s="42"/>
    </row>
    <row r="57" spans="1:36" ht="15.75">
      <c r="A57" s="45" t="s">
        <v>43</v>
      </c>
      <c r="B57" s="81">
        <v>0.3</v>
      </c>
      <c r="C57" s="81"/>
      <c r="D57" s="81"/>
      <c r="E57" s="81"/>
      <c r="F57" s="45">
        <v>0.3</v>
      </c>
      <c r="G57" s="81">
        <v>0.4</v>
      </c>
      <c r="H57" s="81"/>
      <c r="I57" s="81"/>
      <c r="J57" s="81"/>
      <c r="K57" s="50"/>
      <c r="L57" s="45">
        <v>0.5</v>
      </c>
      <c r="M57" s="81">
        <v>0.5</v>
      </c>
      <c r="N57" s="81"/>
      <c r="O57" s="51"/>
      <c r="P57" s="45">
        <v>0.6</v>
      </c>
      <c r="Q57" s="45">
        <v>0.4</v>
      </c>
      <c r="R57" s="45">
        <v>0.3</v>
      </c>
      <c r="S57" s="45"/>
      <c r="T57" s="56"/>
      <c r="U57" s="81">
        <v>0.4</v>
      </c>
      <c r="V57" s="81"/>
      <c r="W57" s="81">
        <v>0.4</v>
      </c>
      <c r="X57" s="81"/>
      <c r="Y57" s="81">
        <v>0.2</v>
      </c>
      <c r="Z57" s="81"/>
      <c r="AA57" s="48"/>
      <c r="AB57" s="81">
        <v>0.3</v>
      </c>
      <c r="AC57" s="81"/>
      <c r="AD57" s="81">
        <v>0.2</v>
      </c>
      <c r="AE57" s="81"/>
      <c r="AF57" s="81">
        <v>0.5</v>
      </c>
      <c r="AG57" s="81"/>
      <c r="AH57" s="49"/>
      <c r="AI57" s="42"/>
    </row>
    <row r="58" spans="1:36" ht="15.75">
      <c r="A58" s="46" t="s">
        <v>44</v>
      </c>
      <c r="B58" s="87">
        <f>B56*B57</f>
        <v>28.5</v>
      </c>
      <c r="C58" s="87"/>
      <c r="D58" s="87"/>
      <c r="E58" s="87"/>
      <c r="F58" s="46">
        <f>F56*F57</f>
        <v>18</v>
      </c>
      <c r="G58" s="87">
        <f>G56*G57</f>
        <v>40</v>
      </c>
      <c r="H58" s="87"/>
      <c r="I58" s="87"/>
      <c r="J58" s="87"/>
      <c r="K58" s="50">
        <f>B58+F58+G58</f>
        <v>86.5</v>
      </c>
      <c r="L58" s="47">
        <f>L56*L57</f>
        <v>50</v>
      </c>
      <c r="M58" s="88">
        <f>M56*M57</f>
        <v>50</v>
      </c>
      <c r="N58" s="88"/>
      <c r="O58" s="51">
        <f>L58+M58</f>
        <v>100</v>
      </c>
      <c r="P58" s="44">
        <f>P56*P57</f>
        <v>12</v>
      </c>
      <c r="Q58" s="44">
        <f>Q56*Q57</f>
        <v>0</v>
      </c>
      <c r="R58" s="44">
        <f>R56*R57</f>
        <v>0</v>
      </c>
      <c r="S58" s="44"/>
      <c r="T58" s="56">
        <f>SUM(P58:S58)</f>
        <v>12</v>
      </c>
      <c r="U58" s="89">
        <f>U56*U57</f>
        <v>40</v>
      </c>
      <c r="V58" s="89"/>
      <c r="W58" s="89">
        <f>W56*W57</f>
        <v>40</v>
      </c>
      <c r="X58" s="89"/>
      <c r="Y58" s="89">
        <f>Y56*Y57</f>
        <v>20</v>
      </c>
      <c r="Z58" s="89"/>
      <c r="AA58" s="48">
        <f>SUM(U58:Z58)</f>
        <v>100</v>
      </c>
      <c r="AB58" s="80">
        <f>AB56*AB57</f>
        <v>30</v>
      </c>
      <c r="AC58" s="80"/>
      <c r="AD58" s="80">
        <f>AD56*AD57</f>
        <v>20</v>
      </c>
      <c r="AE58" s="80"/>
      <c r="AF58" s="80">
        <f>AF56*AF57</f>
        <v>50</v>
      </c>
      <c r="AG58" s="80"/>
      <c r="AH58" s="49">
        <f>SUM(AB58:AG58)</f>
        <v>100</v>
      </c>
      <c r="AI58" s="42">
        <f>(K58+O58+T58+AA58+AH58)/5</f>
        <v>79.7</v>
      </c>
    </row>
    <row r="59" spans="1:36" s="61" customFormat="1"/>
    <row r="60" spans="1:36">
      <c r="A60" t="s">
        <v>48</v>
      </c>
      <c r="B60" t="s">
        <v>45</v>
      </c>
      <c r="C60" t="s">
        <v>46</v>
      </c>
      <c r="D60" t="s">
        <v>47</v>
      </c>
      <c r="E60" t="s">
        <v>9</v>
      </c>
      <c r="F60" t="s">
        <v>49</v>
      </c>
      <c r="G60" t="s">
        <v>50</v>
      </c>
      <c r="H60" t="s">
        <v>51</v>
      </c>
      <c r="I60" t="s">
        <v>53</v>
      </c>
      <c r="J60" t="s">
        <v>13</v>
      </c>
      <c r="K60" t="s">
        <v>14</v>
      </c>
      <c r="L60" t="s">
        <v>15</v>
      </c>
      <c r="M60" s="29" t="s">
        <v>17</v>
      </c>
      <c r="N60" s="29" t="s">
        <v>18</v>
      </c>
      <c r="O60" t="s">
        <v>19</v>
      </c>
    </row>
    <row r="61" spans="1:36">
      <c r="A61" t="str">
        <f>A4</f>
        <v>МАОУ Могойтуйская СОШ №1</v>
      </c>
      <c r="B61" s="28">
        <f>B6</f>
        <v>41</v>
      </c>
      <c r="C61">
        <f>F6</f>
        <v>90</v>
      </c>
      <c r="D61" s="28">
        <f>G6</f>
        <v>86.467889908256893</v>
      </c>
      <c r="E61" s="28">
        <f>L6</f>
        <v>100</v>
      </c>
      <c r="F61" s="28">
        <f>O8</f>
        <v>95.642201834862391</v>
      </c>
      <c r="G61" s="28">
        <f>P6</f>
        <v>80</v>
      </c>
      <c r="H61" s="28">
        <f>Q6</f>
        <v>80</v>
      </c>
      <c r="I61" s="28">
        <f>R6</f>
        <v>93.75</v>
      </c>
      <c r="J61" s="28">
        <f>U6</f>
        <v>94.036697247706428</v>
      </c>
      <c r="K61" s="28">
        <f>W6</f>
        <v>94.495412844036693</v>
      </c>
      <c r="L61" s="28">
        <f>Y6</f>
        <v>82.110091743119256</v>
      </c>
      <c r="M61" s="28">
        <f>AB6</f>
        <v>93.577981651376149</v>
      </c>
      <c r="N61" s="28">
        <f>AD6</f>
        <v>92.201834862385326</v>
      </c>
      <c r="O61" s="28">
        <f>AF6</f>
        <v>93.11926605504587</v>
      </c>
      <c r="Q61" s="28">
        <f>B5</f>
        <v>0</v>
      </c>
      <c r="R61" s="28">
        <f>B5</f>
        <v>0</v>
      </c>
      <c r="S61">
        <v>14</v>
      </c>
      <c r="T61" s="28">
        <f>D5</f>
        <v>41</v>
      </c>
      <c r="U61">
        <v>50</v>
      </c>
      <c r="V61" s="28">
        <f>R61/S61*100</f>
        <v>0</v>
      </c>
      <c r="W61" s="28">
        <f>T61/U61*100</f>
        <v>82</v>
      </c>
    </row>
    <row r="62" spans="1:36">
      <c r="A62" t="str">
        <f>A9</f>
        <v>МАОУ Ага-Хангильская СОШ</v>
      </c>
      <c r="B62" s="28">
        <f>B11</f>
        <v>58.142857142857139</v>
      </c>
      <c r="C62" s="28">
        <f>F11</f>
        <v>100</v>
      </c>
      <c r="D62" s="28">
        <f>G11</f>
        <v>66.981132075471692</v>
      </c>
      <c r="E62" s="28">
        <f>L11</f>
        <v>100</v>
      </c>
      <c r="F62" s="28">
        <f>O13</f>
        <v>94.339622641509436</v>
      </c>
      <c r="G62">
        <f>P11</f>
        <v>40</v>
      </c>
      <c r="H62">
        <f>Q11</f>
        <v>80</v>
      </c>
      <c r="I62" s="28">
        <f>R11</f>
        <v>100</v>
      </c>
      <c r="J62" s="28">
        <f>U11</f>
        <v>92.452830188679243</v>
      </c>
      <c r="K62" s="28">
        <f>W11</f>
        <v>90.566037735849065</v>
      </c>
      <c r="L62" s="28">
        <f>Y11</f>
        <v>62.264150943396224</v>
      </c>
      <c r="M62" s="28">
        <f>AB11</f>
        <v>86.79245283018868</v>
      </c>
      <c r="N62" s="28">
        <f>AD11</f>
        <v>88.679245283018872</v>
      </c>
      <c r="O62" s="28">
        <f>AF11</f>
        <v>96.226415094339629</v>
      </c>
      <c r="Q62" s="28">
        <f>B10</f>
        <v>9</v>
      </c>
      <c r="R62" s="28">
        <f>B10</f>
        <v>9</v>
      </c>
      <c r="S62" s="72">
        <v>14</v>
      </c>
      <c r="T62" s="28">
        <f>D10</f>
        <v>26</v>
      </c>
      <c r="U62" s="73">
        <v>50</v>
      </c>
      <c r="V62" s="28">
        <f t="shared" ref="V62:V71" si="0">R62/S62*100</f>
        <v>64.285714285714292</v>
      </c>
      <c r="W62" s="28">
        <f t="shared" ref="W62:W71" si="1">T62/U62*100</f>
        <v>52</v>
      </c>
    </row>
    <row r="63" spans="1:36">
      <c r="A63" t="str">
        <f>A14</f>
        <v>МАОУ Хара-Шибирская СОШ</v>
      </c>
      <c r="B63" s="28">
        <f>B16</f>
        <v>78.714285714285708</v>
      </c>
      <c r="C63">
        <f>F16</f>
        <v>60</v>
      </c>
      <c r="D63" s="28">
        <f>G16</f>
        <v>52.139037433155075</v>
      </c>
      <c r="E63" s="28">
        <f>L16</f>
        <v>100</v>
      </c>
      <c r="F63" s="28">
        <f>O18</f>
        <v>88.235294117647058</v>
      </c>
      <c r="G63" s="28">
        <f>P16</f>
        <v>80</v>
      </c>
      <c r="H63" s="28">
        <f>Q16</f>
        <v>60</v>
      </c>
      <c r="I63" s="28">
        <f>R16</f>
        <v>100</v>
      </c>
      <c r="J63" s="28">
        <f>U16</f>
        <v>84.491978609625676</v>
      </c>
      <c r="K63" s="28">
        <f>W16</f>
        <v>84.491978609625676</v>
      </c>
      <c r="L63" s="28">
        <f>Y16</f>
        <v>53.475935828877006</v>
      </c>
      <c r="M63" s="28">
        <f>AB16</f>
        <v>86.631016042780757</v>
      </c>
      <c r="N63" s="28">
        <f>AD16</f>
        <v>84.491978609625676</v>
      </c>
      <c r="O63" s="28">
        <f>AF16</f>
        <v>86.631016042780757</v>
      </c>
      <c r="Q63" s="28">
        <f>B15</f>
        <v>10</v>
      </c>
      <c r="R63" s="28">
        <f>B15</f>
        <v>10</v>
      </c>
      <c r="S63" s="72">
        <v>14</v>
      </c>
      <c r="T63" s="28">
        <f>D15</f>
        <v>43</v>
      </c>
      <c r="U63" s="73">
        <v>50</v>
      </c>
      <c r="V63" s="28">
        <f t="shared" si="0"/>
        <v>71.428571428571431</v>
      </c>
      <c r="W63" s="28">
        <f t="shared" si="1"/>
        <v>86</v>
      </c>
    </row>
    <row r="64" spans="1:36">
      <c r="A64" t="str">
        <f>A19</f>
        <v>МАОУ Цаган-Ольская СОШ</v>
      </c>
      <c r="B64" s="28">
        <f>B21</f>
        <v>69.142857142857153</v>
      </c>
      <c r="C64" s="28">
        <f>F21</f>
        <v>90</v>
      </c>
      <c r="D64" s="28">
        <f>G21</f>
        <v>48.888888888888886</v>
      </c>
      <c r="E64" s="28">
        <f>L21</f>
        <v>100</v>
      </c>
      <c r="F64" s="28">
        <f>O23</f>
        <v>90</v>
      </c>
      <c r="G64">
        <f>P21</f>
        <v>60</v>
      </c>
      <c r="H64">
        <f>Q21</f>
        <v>60</v>
      </c>
      <c r="I64" s="28">
        <f>R21</f>
        <v>100</v>
      </c>
      <c r="J64" s="28">
        <f>U21</f>
        <v>75.555555555555557</v>
      </c>
      <c r="K64" s="28">
        <f>W21</f>
        <v>73.333333333333329</v>
      </c>
      <c r="L64" s="28">
        <f>Y21</f>
        <v>62.222222222222221</v>
      </c>
      <c r="M64" s="28">
        <f>AB21</f>
        <v>73.333333333333329</v>
      </c>
      <c r="N64" s="28">
        <f>AD21</f>
        <v>77.777777777777786</v>
      </c>
      <c r="O64" s="28">
        <f>AF21</f>
        <v>68.888888888888886</v>
      </c>
      <c r="Q64" s="28" t="e">
        <f>W116:W127+W129:W135+Y143</f>
        <v>#VALUE!</v>
      </c>
      <c r="R64" s="28">
        <f>B20</f>
        <v>9</v>
      </c>
      <c r="S64" s="72">
        <v>14</v>
      </c>
      <c r="T64" s="28">
        <f>D20</f>
        <v>37</v>
      </c>
      <c r="U64" s="73">
        <v>50</v>
      </c>
      <c r="V64" s="28">
        <f t="shared" si="0"/>
        <v>64.285714285714292</v>
      </c>
      <c r="W64" s="28">
        <f t="shared" si="1"/>
        <v>74</v>
      </c>
    </row>
    <row r="65" spans="1:33">
      <c r="A65" t="str">
        <f>A24</f>
        <v xml:space="preserve">МОУ Усть-Наринская СОШ </v>
      </c>
      <c r="B65" s="28">
        <f>B26</f>
        <v>72.714285714285708</v>
      </c>
      <c r="C65" s="28">
        <f>F26</f>
        <v>60</v>
      </c>
      <c r="D65" s="28">
        <f>G26</f>
        <v>68.181818181818187</v>
      </c>
      <c r="E65" s="28">
        <f>L26</f>
        <v>100</v>
      </c>
      <c r="F65" s="28">
        <f>O28</f>
        <v>88.636363636363626</v>
      </c>
      <c r="G65" s="28">
        <f>P26</f>
        <v>40</v>
      </c>
      <c r="H65" s="28">
        <f>Q26</f>
        <v>40</v>
      </c>
      <c r="I65" s="28">
        <f>R26</f>
        <v>100</v>
      </c>
      <c r="J65" s="28">
        <f>U26</f>
        <v>100</v>
      </c>
      <c r="K65" s="28">
        <f>W26</f>
        <v>90.909090909090907</v>
      </c>
      <c r="L65" s="28">
        <f>Y26</f>
        <v>100</v>
      </c>
      <c r="M65" s="28">
        <f>AB26</f>
        <v>100</v>
      </c>
      <c r="N65" s="28">
        <f>AD26</f>
        <v>86.36363636363636</v>
      </c>
      <c r="O65" s="28">
        <f>AF26</f>
        <v>100</v>
      </c>
      <c r="R65" s="28">
        <f>B25</f>
        <v>10</v>
      </c>
      <c r="S65" s="72">
        <v>14</v>
      </c>
      <c r="T65" s="28">
        <f>D25</f>
        <v>37</v>
      </c>
      <c r="U65" s="73">
        <v>50</v>
      </c>
      <c r="V65" s="28">
        <f t="shared" si="0"/>
        <v>71.428571428571431</v>
      </c>
      <c r="W65" s="28">
        <f t="shared" si="1"/>
        <v>74</v>
      </c>
    </row>
    <row r="66" spans="1:33" ht="15.75">
      <c r="A66" t="str">
        <f>A29</f>
        <v>МАОУ Цаган-Челутайская СОШ</v>
      </c>
      <c r="B66" s="28">
        <f>B31</f>
        <v>43.857142857142861</v>
      </c>
      <c r="C66" s="28">
        <f>F31</f>
        <v>60</v>
      </c>
      <c r="D66" s="28">
        <f>G31</f>
        <v>82.758620689655174</v>
      </c>
      <c r="E66" s="28">
        <f>L31</f>
        <v>100</v>
      </c>
      <c r="F66" s="28">
        <f>M31</f>
        <v>100</v>
      </c>
      <c r="G66" s="28">
        <f>P31</f>
        <v>0</v>
      </c>
      <c r="H66" s="28">
        <f>Q31</f>
        <v>60</v>
      </c>
      <c r="I66" s="28">
        <f>R31</f>
        <v>83.333333333333343</v>
      </c>
      <c r="J66" s="28">
        <f>U31</f>
        <v>100</v>
      </c>
      <c r="K66" s="28">
        <f>W31</f>
        <v>98.275862068965509</v>
      </c>
      <c r="L66" s="28">
        <f>Y31</f>
        <v>62.068965517241381</v>
      </c>
      <c r="M66" s="28">
        <f>AB31</f>
        <v>100</v>
      </c>
      <c r="N66" s="28">
        <f>AD31</f>
        <v>100</v>
      </c>
      <c r="O66" s="28">
        <f>AF31</f>
        <v>100</v>
      </c>
      <c r="R66" s="28">
        <f>B30</f>
        <v>5</v>
      </c>
      <c r="S66" s="72">
        <v>14</v>
      </c>
      <c r="T66" s="28">
        <f>D30</f>
        <v>26</v>
      </c>
      <c r="U66" s="73">
        <v>50</v>
      </c>
      <c r="V66" s="28">
        <f t="shared" si="0"/>
        <v>35.714285714285715</v>
      </c>
      <c r="W66" s="28">
        <f t="shared" si="1"/>
        <v>52</v>
      </c>
      <c r="AG66" s="65" t="s">
        <v>64</v>
      </c>
    </row>
    <row r="67" spans="1:33">
      <c r="A67" t="str">
        <f>A34</f>
        <v>МАДОУ  Хара-Шибирский детский сад "Баяр"</v>
      </c>
      <c r="B67" s="28">
        <f>B36</f>
        <v>100</v>
      </c>
      <c r="C67" s="28">
        <f>F36</f>
        <v>60</v>
      </c>
      <c r="D67" s="28">
        <f>G36</f>
        <v>94.594594594594611</v>
      </c>
      <c r="E67" s="28">
        <f>L36</f>
        <v>100</v>
      </c>
      <c r="F67" s="28">
        <f>M36</f>
        <v>100</v>
      </c>
      <c r="G67" s="28">
        <f>P36</f>
        <v>0</v>
      </c>
      <c r="H67" s="28">
        <f>Q36</f>
        <v>60</v>
      </c>
      <c r="I67" s="28">
        <f>R36</f>
        <v>100</v>
      </c>
      <c r="J67" s="28">
        <f>U36</f>
        <v>100</v>
      </c>
      <c r="K67" s="28">
        <f>W36</f>
        <v>100</v>
      </c>
      <c r="L67" s="28">
        <f>Y36</f>
        <v>97.297297297297305</v>
      </c>
      <c r="M67" s="28">
        <f>AB36</f>
        <v>100</v>
      </c>
      <c r="N67" s="28">
        <f>AD36</f>
        <v>100</v>
      </c>
      <c r="O67" s="28">
        <f>AF36</f>
        <v>100</v>
      </c>
      <c r="R67" s="28">
        <f>B35</f>
        <v>10</v>
      </c>
      <c r="S67" s="72">
        <v>10</v>
      </c>
      <c r="T67" s="28">
        <f>D35</f>
        <v>41</v>
      </c>
      <c r="U67" s="72">
        <v>41</v>
      </c>
      <c r="V67" s="28">
        <f t="shared" si="0"/>
        <v>100</v>
      </c>
      <c r="W67" s="28">
        <f t="shared" si="1"/>
        <v>100</v>
      </c>
    </row>
    <row r="68" spans="1:33">
      <c r="A68" t="str">
        <f>A39</f>
        <v xml:space="preserve">МАДОУ Зугалайский детский сад "Буратино" </v>
      </c>
      <c r="B68" s="28">
        <f>B41</f>
        <v>71.25</v>
      </c>
      <c r="C68" s="28">
        <f>F41</f>
        <v>60</v>
      </c>
      <c r="D68" s="28">
        <f>G41</f>
        <v>100</v>
      </c>
      <c r="E68" s="28">
        <f>L41</f>
        <v>100</v>
      </c>
      <c r="F68" s="28">
        <f>M41</f>
        <v>100</v>
      </c>
      <c r="G68" s="28">
        <f>P41</f>
        <v>20</v>
      </c>
      <c r="H68" s="28">
        <f>Q41</f>
        <v>80</v>
      </c>
      <c r="I68" s="28">
        <f>R41</f>
        <v>0</v>
      </c>
      <c r="J68" s="28">
        <f>U41</f>
        <v>100</v>
      </c>
      <c r="K68" s="28">
        <f>W41</f>
        <v>100</v>
      </c>
      <c r="L68" s="28">
        <f>Y41</f>
        <v>100</v>
      </c>
      <c r="M68" s="28">
        <f>AB41</f>
        <v>100</v>
      </c>
      <c r="N68" s="28">
        <f>AD41</f>
        <v>100</v>
      </c>
      <c r="O68" s="28">
        <f>AF41</f>
        <v>100</v>
      </c>
      <c r="R68" s="28">
        <f>B40</f>
        <v>9</v>
      </c>
      <c r="S68" s="73">
        <v>10</v>
      </c>
      <c r="T68" s="28">
        <f>D40</f>
        <v>21</v>
      </c>
      <c r="U68" s="72">
        <v>40</v>
      </c>
      <c r="V68" s="28">
        <f t="shared" si="0"/>
        <v>90</v>
      </c>
      <c r="W68" s="28">
        <f t="shared" si="1"/>
        <v>52.5</v>
      </c>
    </row>
    <row r="69" spans="1:33">
      <c r="A69" t="str">
        <f>A44</f>
        <v xml:space="preserve">МАДОУ Могойтуйский детский сад "Колокольчик" </v>
      </c>
      <c r="B69" s="28">
        <f>B46</f>
        <v>95</v>
      </c>
      <c r="C69" s="28">
        <f>F46</f>
        <v>60</v>
      </c>
      <c r="D69" s="28">
        <f>G46</f>
        <v>90.666666666666671</v>
      </c>
      <c r="E69" s="28">
        <f>L46</f>
        <v>100</v>
      </c>
      <c r="F69" s="28">
        <f>M46</f>
        <v>94.666666666666671</v>
      </c>
      <c r="G69" s="28">
        <f>P46</f>
        <v>20</v>
      </c>
      <c r="H69" s="28">
        <f>Q46</f>
        <v>80</v>
      </c>
      <c r="I69" s="28">
        <f>R46</f>
        <v>0</v>
      </c>
      <c r="J69" s="28">
        <f>U46</f>
        <v>98.666666666666671</v>
      </c>
      <c r="K69" s="28">
        <f>W46</f>
        <v>98.666666666666671</v>
      </c>
      <c r="L69" s="28">
        <f>Y46</f>
        <v>81.333333333333329</v>
      </c>
      <c r="M69" s="28">
        <f>AB46</f>
        <v>97.333333333333343</v>
      </c>
      <c r="N69" s="28">
        <f>AD46</f>
        <v>100</v>
      </c>
      <c r="O69" s="28">
        <f>AF46</f>
        <v>97.333333333333343</v>
      </c>
      <c r="R69" s="28">
        <f>B45</f>
        <v>9</v>
      </c>
      <c r="S69" s="73">
        <v>10</v>
      </c>
      <c r="T69" s="28">
        <f>D45</f>
        <v>40</v>
      </c>
      <c r="U69" s="73">
        <v>40</v>
      </c>
      <c r="V69" s="28">
        <f t="shared" si="0"/>
        <v>90</v>
      </c>
      <c r="W69" s="28">
        <f t="shared" si="1"/>
        <v>100</v>
      </c>
    </row>
    <row r="70" spans="1:33">
      <c r="A70" t="str">
        <f>A49</f>
        <v xml:space="preserve">МДОУ Могойтуйский детский сад "Бэлиг" </v>
      </c>
      <c r="B70" s="28">
        <f>B51</f>
        <v>80</v>
      </c>
      <c r="C70" s="28">
        <f>F51</f>
        <v>90</v>
      </c>
      <c r="D70" s="28">
        <f>G51</f>
        <v>85.526315789473685</v>
      </c>
      <c r="E70" s="28">
        <f>L51</f>
        <v>100</v>
      </c>
      <c r="F70" s="28">
        <f>M51</f>
        <v>97.368421052631575</v>
      </c>
      <c r="G70" s="28">
        <f>P51</f>
        <v>60</v>
      </c>
      <c r="H70" s="28">
        <f>Q51</f>
        <v>80</v>
      </c>
      <c r="I70" s="28">
        <f>R51</f>
        <v>0</v>
      </c>
      <c r="J70" s="28">
        <f>U51</f>
        <v>97.368421052631575</v>
      </c>
      <c r="K70" s="28">
        <f>W51</f>
        <v>97.368421052631575</v>
      </c>
      <c r="L70" s="28">
        <f>Y51</f>
        <v>89.473684210526315</v>
      </c>
      <c r="M70" s="28">
        <f>AB51</f>
        <v>100</v>
      </c>
      <c r="N70" s="28">
        <f>AD51</f>
        <v>100</v>
      </c>
      <c r="O70" s="28">
        <f>AF51</f>
        <v>100</v>
      </c>
      <c r="R70" s="28">
        <f>B50</f>
        <v>7</v>
      </c>
      <c r="S70" s="73">
        <v>10</v>
      </c>
      <c r="T70" s="28">
        <f>D50</f>
        <v>36</v>
      </c>
      <c r="U70" s="73">
        <v>40</v>
      </c>
      <c r="V70" s="28">
        <f t="shared" si="0"/>
        <v>70</v>
      </c>
      <c r="W70" s="28">
        <f t="shared" si="1"/>
        <v>90</v>
      </c>
    </row>
    <row r="71" spans="1:33">
      <c r="A71" t="str">
        <f>A54</f>
        <v xml:space="preserve">МАДОУ Ушарбайский детский сад "Ургы" </v>
      </c>
      <c r="B71" s="28">
        <f>B56</f>
        <v>95</v>
      </c>
      <c r="C71" s="28">
        <f>F56</f>
        <v>60</v>
      </c>
      <c r="D71" s="28">
        <f>G56</f>
        <v>100</v>
      </c>
      <c r="E71" s="28">
        <f>L56</f>
        <v>100</v>
      </c>
      <c r="F71" s="28">
        <f>M56</f>
        <v>100</v>
      </c>
      <c r="G71" s="28">
        <f>P56</f>
        <v>20</v>
      </c>
      <c r="H71" s="28">
        <f>Q56</f>
        <v>0</v>
      </c>
      <c r="I71" s="28">
        <f>R56</f>
        <v>0</v>
      </c>
      <c r="J71" s="28">
        <f>U56</f>
        <v>100</v>
      </c>
      <c r="K71" s="28">
        <f>W56</f>
        <v>100</v>
      </c>
      <c r="L71" s="28">
        <f>Y56</f>
        <v>100</v>
      </c>
      <c r="M71" s="28">
        <f>AB56</f>
        <v>100</v>
      </c>
      <c r="N71" s="28">
        <f>AD56</f>
        <v>100</v>
      </c>
      <c r="O71" s="28">
        <f>AF56</f>
        <v>100</v>
      </c>
      <c r="R71" s="28">
        <f>B55</f>
        <v>10</v>
      </c>
      <c r="S71" s="73">
        <v>10</v>
      </c>
      <c r="T71" s="28">
        <f>D55</f>
        <v>36</v>
      </c>
      <c r="U71" s="73">
        <v>40</v>
      </c>
      <c r="V71" s="28">
        <f t="shared" si="0"/>
        <v>100</v>
      </c>
      <c r="W71" s="28">
        <f t="shared" si="1"/>
        <v>90</v>
      </c>
    </row>
    <row r="72" spans="1:33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R72" s="28"/>
      <c r="S72" s="72"/>
      <c r="T72" s="28"/>
      <c r="U72" s="72"/>
      <c r="V72" s="28"/>
      <c r="W72" s="28"/>
    </row>
    <row r="73" spans="1:33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R73" s="28"/>
      <c r="S73" s="72"/>
      <c r="T73" s="28"/>
      <c r="U73" s="72"/>
      <c r="V73" s="28"/>
      <c r="W73" s="28"/>
    </row>
    <row r="74" spans="1:33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R74" s="28"/>
      <c r="S74" s="71"/>
      <c r="T74" s="28"/>
      <c r="U74" s="71"/>
      <c r="V74" s="28"/>
      <c r="W74" s="28"/>
    </row>
    <row r="75" spans="1:33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R75" s="28"/>
      <c r="S75" s="70"/>
      <c r="T75" s="28"/>
      <c r="U75" s="70"/>
      <c r="V75" s="28"/>
      <c r="W75" s="28"/>
    </row>
    <row r="76" spans="1:33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33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33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33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1:33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1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</row>
    <row r="82" spans="1:1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114" spans="1:44" ht="15.75">
      <c r="V114" s="29" t="s">
        <v>59</v>
      </c>
      <c r="W114" s="29" t="s">
        <v>60</v>
      </c>
      <c r="X114" s="74" t="s">
        <v>47</v>
      </c>
      <c r="Y114" s="74"/>
      <c r="Z114" s="74"/>
      <c r="AA114" s="74"/>
      <c r="AB114" s="75" t="s">
        <v>62</v>
      </c>
      <c r="AC114" s="75"/>
      <c r="AD114" s="76" t="s">
        <v>53</v>
      </c>
      <c r="AE114" s="76"/>
      <c r="AF114" s="76"/>
      <c r="AG114" s="77" t="s">
        <v>13</v>
      </c>
      <c r="AH114" s="77"/>
      <c r="AI114" s="77" t="s">
        <v>14</v>
      </c>
      <c r="AJ114" s="77"/>
      <c r="AK114" s="77" t="s">
        <v>15</v>
      </c>
      <c r="AL114" s="77"/>
      <c r="AM114" s="78" t="s">
        <v>17</v>
      </c>
      <c r="AN114" s="79"/>
      <c r="AO114" s="78" t="s">
        <v>18</v>
      </c>
      <c r="AP114" s="79"/>
      <c r="AQ114" s="78" t="s">
        <v>19</v>
      </c>
      <c r="AR114" s="79"/>
    </row>
    <row r="115" spans="1:44" ht="409.5">
      <c r="X115" s="30" t="s">
        <v>26</v>
      </c>
      <c r="Y115" s="31" t="s">
        <v>61</v>
      </c>
      <c r="Z115" s="32" t="s">
        <v>28</v>
      </c>
      <c r="AA115" s="31" t="s">
        <v>61</v>
      </c>
      <c r="AB115" s="33" t="s">
        <v>30</v>
      </c>
      <c r="AC115" s="34" t="s">
        <v>61</v>
      </c>
      <c r="AD115" s="35" t="s">
        <v>33</v>
      </c>
      <c r="AE115" s="35" t="s">
        <v>34</v>
      </c>
      <c r="AF115" s="36" t="s">
        <v>61</v>
      </c>
      <c r="AG115" s="38" t="s">
        <v>35</v>
      </c>
      <c r="AH115" s="37" t="s">
        <v>61</v>
      </c>
      <c r="AI115" s="38" t="s">
        <v>36</v>
      </c>
      <c r="AJ115" s="37" t="s">
        <v>61</v>
      </c>
      <c r="AK115" s="38" t="s">
        <v>37</v>
      </c>
      <c r="AL115" s="37" t="s">
        <v>61</v>
      </c>
      <c r="AM115" s="39" t="s">
        <v>38</v>
      </c>
      <c r="AN115" s="40" t="s">
        <v>61</v>
      </c>
      <c r="AO115" s="39" t="s">
        <v>39</v>
      </c>
      <c r="AP115" s="40" t="s">
        <v>61</v>
      </c>
      <c r="AQ115" s="39" t="s">
        <v>40</v>
      </c>
      <c r="AR115" s="40" t="s">
        <v>61</v>
      </c>
    </row>
    <row r="116" spans="1:44">
      <c r="V116" t="str">
        <f>A4</f>
        <v>МАОУ Могойтуйская СОШ №1</v>
      </c>
      <c r="W116" s="28">
        <f>AJ5</f>
        <v>218</v>
      </c>
      <c r="X116" s="28">
        <f>G5</f>
        <v>192</v>
      </c>
      <c r="Y116" s="28">
        <f>X116/W116*100</f>
        <v>88.073394495412856</v>
      </c>
      <c r="Z116" s="28">
        <f>I5</f>
        <v>185</v>
      </c>
      <c r="AA116" s="28">
        <f>Z116/W116*100</f>
        <v>84.862385321100916</v>
      </c>
      <c r="AB116" s="28">
        <f>M5</f>
        <v>199</v>
      </c>
      <c r="AC116" s="28">
        <f>AB116/W116*100</f>
        <v>91.284403669724767</v>
      </c>
      <c r="AD116" s="43">
        <f>R5</f>
        <v>15</v>
      </c>
      <c r="AE116" s="28">
        <f>S5</f>
        <v>16</v>
      </c>
      <c r="AF116" s="28">
        <f>AD116/AE116*100</f>
        <v>93.75</v>
      </c>
      <c r="AG116" s="28">
        <f>U5</f>
        <v>205</v>
      </c>
      <c r="AH116" s="28">
        <f>AG116/W116*100</f>
        <v>94.036697247706428</v>
      </c>
      <c r="AI116" s="28">
        <f>W5</f>
        <v>206</v>
      </c>
      <c r="AJ116" s="28">
        <f>AI116/W116*100</f>
        <v>94.495412844036693</v>
      </c>
      <c r="AK116" s="28">
        <f>Y5</f>
        <v>179</v>
      </c>
      <c r="AL116" s="28">
        <f>AK116/W116*100</f>
        <v>82.110091743119256</v>
      </c>
      <c r="AM116" s="28">
        <f>AB5</f>
        <v>204</v>
      </c>
      <c r="AN116" s="28">
        <f>AM116/W116*100</f>
        <v>93.577981651376149</v>
      </c>
      <c r="AO116" s="28">
        <f>AD5</f>
        <v>201</v>
      </c>
      <c r="AP116" s="28">
        <f>AO116/W116*100</f>
        <v>92.201834862385326</v>
      </c>
      <c r="AQ116" s="28">
        <f>AF5</f>
        <v>203</v>
      </c>
      <c r="AR116" s="28">
        <f>AQ116/W116*100</f>
        <v>93.11926605504587</v>
      </c>
    </row>
    <row r="117" spans="1:44">
      <c r="V117" t="str">
        <f>A9</f>
        <v>МАОУ Ага-Хангильская СОШ</v>
      </c>
      <c r="W117" s="28">
        <f>AJ10</f>
        <v>53</v>
      </c>
      <c r="X117" s="28">
        <f>G10</f>
        <v>40</v>
      </c>
      <c r="Y117" s="28">
        <f t="shared" ref="Y117:Y131" si="2">X117/W117*100</f>
        <v>75.471698113207552</v>
      </c>
      <c r="Z117" s="28">
        <f>I10</f>
        <v>31</v>
      </c>
      <c r="AA117" s="28">
        <f t="shared" ref="AA117:AA131" si="3">Z117/W117*100</f>
        <v>58.490566037735846</v>
      </c>
      <c r="AB117" s="28">
        <f>M10</f>
        <v>47</v>
      </c>
      <c r="AC117" s="28">
        <f t="shared" ref="AC117:AC131" si="4">AB117/W117*100</f>
        <v>88.679245283018872</v>
      </c>
      <c r="AD117" s="28">
        <f>R10</f>
        <v>1</v>
      </c>
      <c r="AE117" s="28">
        <f>S10</f>
        <v>1</v>
      </c>
      <c r="AF117" s="28">
        <f t="shared" ref="AF117:AF131" si="5">AD117/AE117*100</f>
        <v>100</v>
      </c>
      <c r="AG117" s="28">
        <f>U10</f>
        <v>49</v>
      </c>
      <c r="AH117" s="28">
        <f t="shared" ref="AH117:AH131" si="6">AG117/W117*100</f>
        <v>92.452830188679243</v>
      </c>
      <c r="AI117" s="28">
        <f>W10</f>
        <v>48</v>
      </c>
      <c r="AJ117" s="28">
        <f t="shared" ref="AJ117:AJ131" si="7">AI117/W117*100</f>
        <v>90.566037735849065</v>
      </c>
      <c r="AK117" s="28">
        <f>Y10</f>
        <v>33</v>
      </c>
      <c r="AL117" s="28">
        <f t="shared" ref="AL117:AL131" si="8">AK117/W117*100</f>
        <v>62.264150943396224</v>
      </c>
      <c r="AM117">
        <f>AB10</f>
        <v>46</v>
      </c>
      <c r="AN117" s="28">
        <f t="shared" ref="AN117:AN131" si="9">AM117/W117*100</f>
        <v>86.79245283018868</v>
      </c>
      <c r="AO117">
        <f>AD10</f>
        <v>47</v>
      </c>
      <c r="AP117" s="28">
        <f t="shared" ref="AP117:AP131" si="10">AO117/W117*100</f>
        <v>88.679245283018872</v>
      </c>
      <c r="AQ117">
        <f>AF10</f>
        <v>51</v>
      </c>
      <c r="AR117" s="28">
        <f t="shared" ref="AR117:AR131" si="11">AQ117/W117*100</f>
        <v>96.226415094339629</v>
      </c>
    </row>
    <row r="118" spans="1:44">
      <c r="A118" t="s">
        <v>48</v>
      </c>
      <c r="B118" t="s">
        <v>54</v>
      </c>
      <c r="C118" t="s">
        <v>55</v>
      </c>
      <c r="D118" t="s">
        <v>56</v>
      </c>
      <c r="E118" t="s">
        <v>57</v>
      </c>
      <c r="F118" t="s">
        <v>58</v>
      </c>
      <c r="G118" s="29" t="s">
        <v>63</v>
      </c>
      <c r="V118" t="str">
        <f>A14</f>
        <v>МАОУ Хара-Шибирская СОШ</v>
      </c>
      <c r="W118" s="28">
        <f>AJ15</f>
        <v>187</v>
      </c>
      <c r="X118" s="28">
        <f>G15</f>
        <v>105</v>
      </c>
      <c r="Y118" s="28">
        <f t="shared" si="2"/>
        <v>56.149732620320862</v>
      </c>
      <c r="Z118" s="28">
        <f>I15</f>
        <v>90</v>
      </c>
      <c r="AA118" s="28">
        <f t="shared" si="3"/>
        <v>48.128342245989302</v>
      </c>
      <c r="AB118" s="28">
        <f>M15</f>
        <v>143</v>
      </c>
      <c r="AC118" s="28">
        <f t="shared" si="4"/>
        <v>76.470588235294116</v>
      </c>
      <c r="AD118" s="28">
        <f>R15</f>
        <v>4</v>
      </c>
      <c r="AE118" s="28">
        <f>S15</f>
        <v>4</v>
      </c>
      <c r="AF118" s="28">
        <f t="shared" si="5"/>
        <v>100</v>
      </c>
      <c r="AG118" s="28">
        <f>U15</f>
        <v>158</v>
      </c>
      <c r="AH118" s="28">
        <f t="shared" si="6"/>
        <v>84.491978609625676</v>
      </c>
      <c r="AI118" s="28">
        <f>W15</f>
        <v>158</v>
      </c>
      <c r="AJ118" s="28">
        <f t="shared" si="7"/>
        <v>84.491978609625676</v>
      </c>
      <c r="AK118" s="28">
        <f>Y15</f>
        <v>100</v>
      </c>
      <c r="AL118" s="28">
        <f t="shared" si="8"/>
        <v>53.475935828877006</v>
      </c>
      <c r="AM118">
        <f>AB15</f>
        <v>162</v>
      </c>
      <c r="AN118" s="28">
        <f t="shared" si="9"/>
        <v>86.631016042780757</v>
      </c>
      <c r="AO118">
        <f>AD15</f>
        <v>158</v>
      </c>
      <c r="AP118" s="28">
        <f t="shared" si="10"/>
        <v>84.491978609625676</v>
      </c>
      <c r="AQ118">
        <f>AF15</f>
        <v>162</v>
      </c>
      <c r="AR118" s="28">
        <f t="shared" si="11"/>
        <v>86.631016042780757</v>
      </c>
    </row>
    <row r="119" spans="1:44">
      <c r="A119" t="str">
        <f>A4</f>
        <v>МАОУ Могойтуйская СОШ №1</v>
      </c>
      <c r="B119" s="28">
        <f>K8</f>
        <v>73.887155963302746</v>
      </c>
      <c r="C119" s="28">
        <f>O8</f>
        <v>95.642201834862391</v>
      </c>
      <c r="D119" s="28">
        <f>T8</f>
        <v>84.125</v>
      </c>
      <c r="E119" s="28">
        <f>AA8</f>
        <v>91.834862385321102</v>
      </c>
      <c r="F119" s="28">
        <f>AH8</f>
        <v>93.073394495412842</v>
      </c>
      <c r="G119" s="28">
        <f>AI8</f>
        <v>87.712522935779816</v>
      </c>
      <c r="V119" t="str">
        <f>A19</f>
        <v>МАОУ Цаган-Ольская СОШ</v>
      </c>
      <c r="W119" s="28">
        <f>AJ20</f>
        <v>45</v>
      </c>
      <c r="X119" s="28">
        <f>G20</f>
        <v>23</v>
      </c>
      <c r="Y119" s="28">
        <f t="shared" si="2"/>
        <v>51.111111111111107</v>
      </c>
      <c r="Z119" s="28">
        <f>I20</f>
        <v>21</v>
      </c>
      <c r="AA119" s="28">
        <f t="shared" si="3"/>
        <v>46.666666666666664</v>
      </c>
      <c r="AB119" s="28">
        <f>M20</f>
        <v>36</v>
      </c>
      <c r="AC119" s="28">
        <f t="shared" si="4"/>
        <v>80</v>
      </c>
      <c r="AD119" s="28">
        <f>R20</f>
        <v>1</v>
      </c>
      <c r="AE119" s="28">
        <f>S20</f>
        <v>1</v>
      </c>
      <c r="AF119" s="28">
        <f t="shared" si="5"/>
        <v>100</v>
      </c>
      <c r="AG119" s="28">
        <f>U20</f>
        <v>34</v>
      </c>
      <c r="AH119" s="28">
        <f t="shared" si="6"/>
        <v>75.555555555555557</v>
      </c>
      <c r="AI119" s="28">
        <f>W20</f>
        <v>33</v>
      </c>
      <c r="AJ119" s="28">
        <f t="shared" si="7"/>
        <v>73.333333333333329</v>
      </c>
      <c r="AK119" s="28">
        <f>Y20</f>
        <v>28</v>
      </c>
      <c r="AL119" s="28">
        <f t="shared" si="8"/>
        <v>62.222222222222221</v>
      </c>
      <c r="AM119">
        <f>AB20</f>
        <v>33</v>
      </c>
      <c r="AN119" s="28">
        <f t="shared" si="9"/>
        <v>73.333333333333329</v>
      </c>
      <c r="AO119">
        <f>AD20</f>
        <v>35</v>
      </c>
      <c r="AP119" s="28">
        <f t="shared" si="10"/>
        <v>77.777777777777786</v>
      </c>
      <c r="AQ119">
        <f>AF20</f>
        <v>31</v>
      </c>
      <c r="AR119" s="28">
        <f t="shared" si="11"/>
        <v>68.888888888888886</v>
      </c>
    </row>
    <row r="120" spans="1:44">
      <c r="A120" t="str">
        <f>A9</f>
        <v>МАОУ Ага-Хангильская СОШ</v>
      </c>
      <c r="B120" s="28">
        <f>K13</f>
        <v>74.235309973045815</v>
      </c>
      <c r="C120" s="28">
        <f>O13</f>
        <v>94.339622641509436</v>
      </c>
      <c r="D120" s="28">
        <f>T13</f>
        <v>74</v>
      </c>
      <c r="E120" s="28">
        <f>AA13</f>
        <v>85.660377358490578</v>
      </c>
      <c r="F120" s="28">
        <f>AH13</f>
        <v>91.886792452830193</v>
      </c>
      <c r="G120" s="28">
        <f>AI13</f>
        <v>84.024420485175213</v>
      </c>
      <c r="V120" t="str">
        <f>A24</f>
        <v xml:space="preserve">МОУ Усть-Наринская СОШ </v>
      </c>
      <c r="W120" s="28">
        <f>AJ25</f>
        <v>22</v>
      </c>
      <c r="X120" s="28">
        <f>G25</f>
        <v>17</v>
      </c>
      <c r="Y120" s="28">
        <f t="shared" si="2"/>
        <v>77.272727272727266</v>
      </c>
      <c r="Z120" s="28">
        <f>I25</f>
        <v>13</v>
      </c>
      <c r="AA120" s="28">
        <f t="shared" si="3"/>
        <v>59.090909090909093</v>
      </c>
      <c r="AB120" s="28">
        <f>M25</f>
        <v>17</v>
      </c>
      <c r="AC120" s="28">
        <f t="shared" si="4"/>
        <v>77.272727272727266</v>
      </c>
      <c r="AD120" s="28">
        <f>R25</f>
        <v>3</v>
      </c>
      <c r="AE120" s="28">
        <f>S25</f>
        <v>3</v>
      </c>
      <c r="AF120" s="28">
        <f t="shared" si="5"/>
        <v>100</v>
      </c>
      <c r="AG120" s="28">
        <f>U25</f>
        <v>22</v>
      </c>
      <c r="AH120" s="28">
        <f t="shared" si="6"/>
        <v>100</v>
      </c>
      <c r="AI120" s="28">
        <f>W25</f>
        <v>20</v>
      </c>
      <c r="AJ120" s="28">
        <f t="shared" si="7"/>
        <v>90.909090909090907</v>
      </c>
      <c r="AK120" s="28">
        <f>Y25</f>
        <v>22</v>
      </c>
      <c r="AL120" s="28">
        <f t="shared" si="8"/>
        <v>100</v>
      </c>
      <c r="AM120">
        <f>AB25</f>
        <v>22</v>
      </c>
      <c r="AN120" s="28">
        <f t="shared" si="9"/>
        <v>100</v>
      </c>
      <c r="AO120">
        <f>AD25</f>
        <v>19</v>
      </c>
      <c r="AP120" s="28">
        <f t="shared" si="10"/>
        <v>86.36363636363636</v>
      </c>
      <c r="AQ120">
        <f>AF25</f>
        <v>22</v>
      </c>
      <c r="AR120" s="28">
        <f t="shared" si="11"/>
        <v>100</v>
      </c>
    </row>
    <row r="121" spans="1:44">
      <c r="A121" t="str">
        <f>A14</f>
        <v>МАОУ Хара-Шибирская СОШ</v>
      </c>
      <c r="B121" s="28">
        <f>K18</f>
        <v>62.469900687547749</v>
      </c>
      <c r="C121" s="28">
        <f>O18</f>
        <v>88.235294117647058</v>
      </c>
      <c r="D121" s="28">
        <f>T18</f>
        <v>78</v>
      </c>
      <c r="E121" s="28">
        <f>AA18</f>
        <v>78.288770053475957</v>
      </c>
      <c r="F121" s="28">
        <f>AH18</f>
        <v>86.203208556149747</v>
      </c>
      <c r="G121" s="28">
        <f>AI18</f>
        <v>78.639434682964108</v>
      </c>
      <c r="V121" s="28" t="str">
        <f t="shared" ref="V121:V127" si="12">A124</f>
        <v>МАОУ Цаган-Челутайская СОШ</v>
      </c>
      <c r="W121">
        <f>AJ30</f>
        <v>58</v>
      </c>
      <c r="X121" s="28">
        <f>G30</f>
        <v>55</v>
      </c>
      <c r="Y121" s="28">
        <f t="shared" si="2"/>
        <v>94.827586206896555</v>
      </c>
      <c r="Z121" s="28">
        <f>I30</f>
        <v>41</v>
      </c>
      <c r="AA121" s="28">
        <f t="shared" si="3"/>
        <v>70.689655172413794</v>
      </c>
      <c r="AB121" s="28">
        <f>M30</f>
        <v>58</v>
      </c>
      <c r="AC121" s="28">
        <f t="shared" si="4"/>
        <v>100</v>
      </c>
      <c r="AD121" s="28">
        <f>R30</f>
        <v>5</v>
      </c>
      <c r="AE121" s="28">
        <f>S30</f>
        <v>6</v>
      </c>
      <c r="AF121" s="28">
        <f t="shared" si="5"/>
        <v>83.333333333333343</v>
      </c>
      <c r="AG121" s="28">
        <f>U30</f>
        <v>58</v>
      </c>
      <c r="AH121" s="28">
        <f t="shared" si="6"/>
        <v>100</v>
      </c>
      <c r="AI121" s="28">
        <f>W30</f>
        <v>57</v>
      </c>
      <c r="AJ121" s="28">
        <f t="shared" si="7"/>
        <v>98.275862068965509</v>
      </c>
      <c r="AK121" s="28">
        <f>Y30</f>
        <v>36</v>
      </c>
      <c r="AL121" s="28">
        <f t="shared" si="8"/>
        <v>62.068965517241381</v>
      </c>
      <c r="AM121" s="28">
        <f>AB30</f>
        <v>58</v>
      </c>
      <c r="AN121" s="28">
        <f t="shared" si="9"/>
        <v>100</v>
      </c>
      <c r="AO121" s="28">
        <f>AD30</f>
        <v>58</v>
      </c>
      <c r="AP121" s="28">
        <f t="shared" si="10"/>
        <v>100</v>
      </c>
      <c r="AQ121" s="28">
        <f>AF30</f>
        <v>58</v>
      </c>
      <c r="AR121" s="28">
        <f t="shared" si="11"/>
        <v>100</v>
      </c>
    </row>
    <row r="122" spans="1:44">
      <c r="A122" t="str">
        <f>A19</f>
        <v>МАОУ Цаган-Ольская СОШ</v>
      </c>
      <c r="B122" s="28">
        <f>K23</f>
        <v>67.298412698412704</v>
      </c>
      <c r="C122" s="28">
        <f>O23</f>
        <v>90</v>
      </c>
      <c r="D122" s="28">
        <f>T23</f>
        <v>72</v>
      </c>
      <c r="E122" s="28">
        <f>AA23</f>
        <v>72</v>
      </c>
      <c r="F122" s="28">
        <f>AH23</f>
        <v>72</v>
      </c>
      <c r="G122" s="28">
        <f>AI23</f>
        <v>74.659682539682535</v>
      </c>
      <c r="V122" s="28" t="str">
        <f t="shared" si="12"/>
        <v>МАДОУ  Хара-Шибирский детский сад "Баяр"</v>
      </c>
      <c r="W122">
        <f>AJ35</f>
        <v>37</v>
      </c>
      <c r="X122" s="28">
        <f>G35</f>
        <v>36</v>
      </c>
      <c r="Y122" s="28">
        <f t="shared" si="2"/>
        <v>97.297297297297305</v>
      </c>
      <c r="Z122" s="28">
        <f>I35</f>
        <v>34</v>
      </c>
      <c r="AA122" s="28">
        <f t="shared" si="3"/>
        <v>91.891891891891902</v>
      </c>
      <c r="AB122" s="28">
        <f>M35</f>
        <v>37</v>
      </c>
      <c r="AC122" s="28">
        <f t="shared" si="4"/>
        <v>100</v>
      </c>
      <c r="AD122" s="28">
        <f>R35</f>
        <v>1</v>
      </c>
      <c r="AE122" s="28">
        <f>S35</f>
        <v>1</v>
      </c>
      <c r="AF122" s="28">
        <f t="shared" si="5"/>
        <v>100</v>
      </c>
      <c r="AG122" s="28">
        <f>U35</f>
        <v>37</v>
      </c>
      <c r="AH122" s="28">
        <f t="shared" si="6"/>
        <v>100</v>
      </c>
      <c r="AI122" s="28">
        <f>V35</f>
        <v>37</v>
      </c>
      <c r="AJ122" s="28">
        <f t="shared" si="7"/>
        <v>100</v>
      </c>
      <c r="AK122" s="28">
        <f>Y35</f>
        <v>36</v>
      </c>
      <c r="AL122" s="28">
        <f t="shared" si="8"/>
        <v>97.297297297297305</v>
      </c>
      <c r="AM122" s="28">
        <f>AB35</f>
        <v>37</v>
      </c>
      <c r="AN122" s="28">
        <f t="shared" si="9"/>
        <v>100</v>
      </c>
      <c r="AO122" s="28">
        <f>AD35</f>
        <v>37</v>
      </c>
      <c r="AP122" s="28">
        <f t="shared" si="10"/>
        <v>100</v>
      </c>
      <c r="AQ122" s="28">
        <f>AF35</f>
        <v>37</v>
      </c>
      <c r="AR122" s="28">
        <f t="shared" si="11"/>
        <v>100</v>
      </c>
    </row>
    <row r="123" spans="1:44">
      <c r="A123" t="str">
        <f>A24</f>
        <v xml:space="preserve">МОУ Усть-Наринская СОШ </v>
      </c>
      <c r="B123" s="28">
        <f>K28</f>
        <v>67.087012987012997</v>
      </c>
      <c r="C123" s="28">
        <f>O28</f>
        <v>88.636363636363626</v>
      </c>
      <c r="D123" s="28">
        <f>T28</f>
        <v>58</v>
      </c>
      <c r="E123" s="28">
        <f>AA28</f>
        <v>96.363636363636374</v>
      </c>
      <c r="F123" s="28">
        <f>AH28</f>
        <v>97.27272727272728</v>
      </c>
      <c r="G123" s="28">
        <f>AI28</f>
        <v>81.471948051948061</v>
      </c>
      <c r="V123" s="28" t="str">
        <f t="shared" si="12"/>
        <v xml:space="preserve">МАДОУ Зугалайский детский сад "Буратино" </v>
      </c>
      <c r="W123">
        <f>AJ40</f>
        <v>19</v>
      </c>
      <c r="X123" s="28">
        <f>G40</f>
        <v>19</v>
      </c>
      <c r="Y123" s="28">
        <f t="shared" si="2"/>
        <v>100</v>
      </c>
      <c r="Z123" s="28">
        <f>I40</f>
        <v>19</v>
      </c>
      <c r="AA123" s="28">
        <f t="shared" si="3"/>
        <v>100</v>
      </c>
      <c r="AB123" s="28">
        <f>M40</f>
        <v>19</v>
      </c>
      <c r="AC123" s="28">
        <f t="shared" si="4"/>
        <v>100</v>
      </c>
      <c r="AD123" s="28">
        <f>R40</f>
        <v>0</v>
      </c>
      <c r="AE123" s="28">
        <f>S40</f>
        <v>0</v>
      </c>
      <c r="AF123" s="28">
        <v>0</v>
      </c>
      <c r="AG123" s="28">
        <f>U40</f>
        <v>19</v>
      </c>
      <c r="AH123" s="28">
        <f t="shared" si="6"/>
        <v>100</v>
      </c>
      <c r="AI123" s="28">
        <f>V40</f>
        <v>19</v>
      </c>
      <c r="AJ123" s="28">
        <f t="shared" si="7"/>
        <v>100</v>
      </c>
      <c r="AK123" s="28">
        <f>Y40</f>
        <v>19</v>
      </c>
      <c r="AL123" s="28">
        <f t="shared" si="8"/>
        <v>100</v>
      </c>
      <c r="AM123" s="28">
        <f>AB40</f>
        <v>19</v>
      </c>
      <c r="AN123" s="28">
        <f t="shared" si="9"/>
        <v>100</v>
      </c>
      <c r="AO123" s="28">
        <f>AD40</f>
        <v>19</v>
      </c>
      <c r="AP123" s="28">
        <f t="shared" si="10"/>
        <v>100</v>
      </c>
      <c r="AQ123" s="28">
        <f>AF40</f>
        <v>19</v>
      </c>
      <c r="AR123" s="28">
        <f t="shared" si="11"/>
        <v>100</v>
      </c>
    </row>
    <row r="124" spans="1:44">
      <c r="A124" s="28" t="str">
        <f>A29</f>
        <v>МАОУ Цаган-Челутайская СОШ</v>
      </c>
      <c r="B124" s="28">
        <f>K33</f>
        <v>64.260591133004937</v>
      </c>
      <c r="C124" s="28">
        <f>O33</f>
        <v>100</v>
      </c>
      <c r="D124" s="28">
        <f>T33</f>
        <v>49</v>
      </c>
      <c r="E124" s="28">
        <f>AA33</f>
        <v>91.724137931034477</v>
      </c>
      <c r="F124" s="28">
        <f>AH33</f>
        <v>100</v>
      </c>
      <c r="G124" s="28">
        <f>AI33</f>
        <v>80.99694581280788</v>
      </c>
      <c r="V124" s="28" t="str">
        <f t="shared" si="12"/>
        <v xml:space="preserve">МАДОУ Могойтуйский детский сад "Колокольчик" </v>
      </c>
      <c r="W124">
        <f>AJ45</f>
        <v>75</v>
      </c>
      <c r="X124" s="28">
        <f>G45</f>
        <v>70</v>
      </c>
      <c r="Y124" s="28">
        <f t="shared" si="2"/>
        <v>93.333333333333329</v>
      </c>
      <c r="Z124" s="28">
        <f>I45</f>
        <v>66</v>
      </c>
      <c r="AA124" s="28">
        <f t="shared" si="3"/>
        <v>88</v>
      </c>
      <c r="AB124" s="28">
        <f>M45</f>
        <v>71</v>
      </c>
      <c r="AC124" s="28">
        <f t="shared" si="4"/>
        <v>94.666666666666671</v>
      </c>
      <c r="AD124" s="28">
        <f>R45</f>
        <v>0</v>
      </c>
      <c r="AE124" s="28">
        <f>S45</f>
        <v>0</v>
      </c>
      <c r="AF124" s="28">
        <v>0</v>
      </c>
      <c r="AG124" s="28">
        <f>U45</f>
        <v>74</v>
      </c>
      <c r="AH124" s="28">
        <f t="shared" si="6"/>
        <v>98.666666666666671</v>
      </c>
      <c r="AI124" s="28">
        <f>W45</f>
        <v>74</v>
      </c>
      <c r="AJ124" s="28">
        <f t="shared" si="7"/>
        <v>98.666666666666671</v>
      </c>
      <c r="AK124" s="28">
        <f>Y45</f>
        <v>61</v>
      </c>
      <c r="AL124" s="28">
        <f t="shared" si="8"/>
        <v>81.333333333333329</v>
      </c>
      <c r="AM124" s="28">
        <f>AB45</f>
        <v>73</v>
      </c>
      <c r="AN124" s="28">
        <f t="shared" si="9"/>
        <v>97.333333333333343</v>
      </c>
      <c r="AO124" s="28">
        <f>AD45</f>
        <v>75</v>
      </c>
      <c r="AP124" s="28">
        <f t="shared" si="10"/>
        <v>100</v>
      </c>
      <c r="AQ124" s="28">
        <f>AF45</f>
        <v>73</v>
      </c>
      <c r="AR124" s="28">
        <f t="shared" si="11"/>
        <v>97.333333333333343</v>
      </c>
    </row>
    <row r="125" spans="1:44">
      <c r="A125" s="28" t="str">
        <f>A34</f>
        <v>МАДОУ  Хара-Шибирский детский сад "Баяр"</v>
      </c>
      <c r="B125" s="28">
        <f>K38</f>
        <v>85.837837837837839</v>
      </c>
      <c r="C125" s="28">
        <f>O38</f>
        <v>100</v>
      </c>
      <c r="D125" s="28">
        <f>T38</f>
        <v>54</v>
      </c>
      <c r="E125" s="28">
        <f>AA38</f>
        <v>99.459459459459467</v>
      </c>
      <c r="F125" s="28">
        <f>AH38</f>
        <v>100</v>
      </c>
      <c r="G125" s="28">
        <f>AI38</f>
        <v>87.859459459459458</v>
      </c>
      <c r="V125" s="28" t="str">
        <f t="shared" si="12"/>
        <v xml:space="preserve">МДОУ Могойтуйский детский сад "Бэлиг" </v>
      </c>
      <c r="W125">
        <f>AJ50</f>
        <v>38</v>
      </c>
      <c r="X125" s="28">
        <f>G50</f>
        <v>34</v>
      </c>
      <c r="Y125" s="28">
        <f t="shared" si="2"/>
        <v>89.473684210526315</v>
      </c>
      <c r="Z125" s="28">
        <f>I50</f>
        <v>31</v>
      </c>
      <c r="AA125" s="28">
        <f t="shared" si="3"/>
        <v>81.578947368421055</v>
      </c>
      <c r="AB125" s="28">
        <f>M50</f>
        <v>37</v>
      </c>
      <c r="AC125" s="28">
        <f t="shared" si="4"/>
        <v>97.368421052631575</v>
      </c>
      <c r="AD125" s="28">
        <f>R50</f>
        <v>0</v>
      </c>
      <c r="AE125" s="28">
        <f>S50</f>
        <v>0</v>
      </c>
      <c r="AF125" s="28">
        <v>0</v>
      </c>
      <c r="AG125" s="28">
        <f>U50</f>
        <v>37</v>
      </c>
      <c r="AH125" s="28">
        <f t="shared" si="6"/>
        <v>97.368421052631575</v>
      </c>
      <c r="AI125" s="28">
        <f>W50</f>
        <v>37</v>
      </c>
      <c r="AJ125" s="28">
        <f t="shared" si="7"/>
        <v>97.368421052631575</v>
      </c>
      <c r="AK125" s="28">
        <f>Y50</f>
        <v>34</v>
      </c>
      <c r="AL125" s="28">
        <f t="shared" si="8"/>
        <v>89.473684210526315</v>
      </c>
      <c r="AM125" s="28">
        <f>AB50</f>
        <v>38</v>
      </c>
      <c r="AN125" s="28">
        <f t="shared" si="9"/>
        <v>100</v>
      </c>
      <c r="AO125" s="28">
        <f>AD50</f>
        <v>38</v>
      </c>
      <c r="AP125" s="28">
        <f t="shared" si="10"/>
        <v>100</v>
      </c>
      <c r="AQ125" s="28">
        <f>AF50</f>
        <v>38</v>
      </c>
      <c r="AR125" s="28">
        <f t="shared" si="11"/>
        <v>100</v>
      </c>
    </row>
    <row r="126" spans="1:44">
      <c r="A126" s="28" t="str">
        <f>A39</f>
        <v xml:space="preserve">МАДОУ Зугалайский детский сад "Буратино" </v>
      </c>
      <c r="B126" s="28">
        <f>K43</f>
        <v>79.375</v>
      </c>
      <c r="C126" s="28">
        <f>O43</f>
        <v>100</v>
      </c>
      <c r="D126" s="28">
        <f>T43</f>
        <v>44</v>
      </c>
      <c r="E126" s="28">
        <f>AA43</f>
        <v>100</v>
      </c>
      <c r="F126" s="28">
        <f>AH43</f>
        <v>100</v>
      </c>
      <c r="G126" s="28">
        <f>AI43</f>
        <v>84.674999999999997</v>
      </c>
      <c r="V126" s="28" t="str">
        <f t="shared" si="12"/>
        <v xml:space="preserve">МАДОУ Ушарбайский детский сад "Ургы" </v>
      </c>
      <c r="W126">
        <f>AJ55</f>
        <v>25</v>
      </c>
      <c r="X126" s="28">
        <f>G55</f>
        <v>25</v>
      </c>
      <c r="Y126" s="28">
        <f t="shared" si="2"/>
        <v>100</v>
      </c>
      <c r="Z126" s="28">
        <f>I55</f>
        <v>25</v>
      </c>
      <c r="AA126" s="28">
        <f t="shared" si="3"/>
        <v>100</v>
      </c>
      <c r="AB126" s="28">
        <f>M55</f>
        <v>25</v>
      </c>
      <c r="AC126" s="28">
        <f t="shared" si="4"/>
        <v>100</v>
      </c>
      <c r="AD126" s="28">
        <f>R55</f>
        <v>0</v>
      </c>
      <c r="AE126" s="28">
        <f>S55</f>
        <v>0</v>
      </c>
      <c r="AF126" s="28">
        <v>0</v>
      </c>
      <c r="AG126" s="28">
        <f>U55</f>
        <v>25</v>
      </c>
      <c r="AH126" s="28">
        <f t="shared" si="6"/>
        <v>100</v>
      </c>
      <c r="AI126" s="28">
        <f>W55</f>
        <v>25</v>
      </c>
      <c r="AJ126" s="28">
        <f t="shared" si="7"/>
        <v>100</v>
      </c>
      <c r="AK126" s="28">
        <f>Y55</f>
        <v>25</v>
      </c>
      <c r="AL126" s="28">
        <f t="shared" si="8"/>
        <v>100</v>
      </c>
      <c r="AM126" s="28">
        <f>AB55</f>
        <v>25</v>
      </c>
      <c r="AN126" s="28">
        <f t="shared" si="9"/>
        <v>100</v>
      </c>
      <c r="AO126" s="28">
        <f>AD55</f>
        <v>25</v>
      </c>
      <c r="AP126" s="28">
        <f t="shared" si="10"/>
        <v>100</v>
      </c>
      <c r="AQ126" s="28">
        <f>AF55</f>
        <v>25</v>
      </c>
      <c r="AR126" s="28">
        <f t="shared" si="11"/>
        <v>100</v>
      </c>
    </row>
    <row r="127" spans="1:44">
      <c r="A127" s="28" t="str">
        <f>A44</f>
        <v xml:space="preserve">МАДОУ Могойтуйский детский сад "Колокольчик" </v>
      </c>
      <c r="B127" s="28">
        <f>K48</f>
        <v>82.76666666666668</v>
      </c>
      <c r="C127" s="28">
        <f>O48</f>
        <v>97.333333333333343</v>
      </c>
      <c r="D127" s="28">
        <f>T48</f>
        <v>44</v>
      </c>
      <c r="E127" s="28">
        <f>AA48</f>
        <v>95.2</v>
      </c>
      <c r="F127" s="28">
        <f>AH48</f>
        <v>97.866666666666674</v>
      </c>
      <c r="G127" s="28">
        <f>AI48</f>
        <v>83.433333333333337</v>
      </c>
      <c r="V127" s="28">
        <f t="shared" si="12"/>
        <v>0</v>
      </c>
      <c r="W127" t="e">
        <f>#REF!</f>
        <v>#REF!</v>
      </c>
      <c r="X127" s="28" t="e">
        <f>#REF!</f>
        <v>#REF!</v>
      </c>
      <c r="Y127" s="28" t="e">
        <f t="shared" si="2"/>
        <v>#REF!</v>
      </c>
      <c r="Z127" s="28" t="e">
        <f>#REF!</f>
        <v>#REF!</v>
      </c>
      <c r="AA127" s="28" t="e">
        <f t="shared" si="3"/>
        <v>#REF!</v>
      </c>
      <c r="AB127" s="28" t="e">
        <f>#REF!</f>
        <v>#REF!</v>
      </c>
      <c r="AC127" s="28" t="e">
        <f t="shared" si="4"/>
        <v>#REF!</v>
      </c>
      <c r="AD127" s="28" t="e">
        <f>#REF!</f>
        <v>#REF!</v>
      </c>
      <c r="AE127" s="28" t="e">
        <f>#REF!</f>
        <v>#REF!</v>
      </c>
      <c r="AF127" s="28" t="e">
        <f t="shared" si="5"/>
        <v>#REF!</v>
      </c>
      <c r="AG127" s="28" t="e">
        <f>#REF!</f>
        <v>#REF!</v>
      </c>
      <c r="AH127" s="28" t="e">
        <f t="shared" si="6"/>
        <v>#REF!</v>
      </c>
      <c r="AI127" s="28" t="e">
        <f>#REF!</f>
        <v>#REF!</v>
      </c>
      <c r="AJ127" s="28" t="e">
        <f t="shared" si="7"/>
        <v>#REF!</v>
      </c>
      <c r="AK127" s="28" t="e">
        <f>#REF!</f>
        <v>#REF!</v>
      </c>
      <c r="AL127" s="28" t="e">
        <f t="shared" si="8"/>
        <v>#REF!</v>
      </c>
      <c r="AM127" s="28" t="e">
        <f>#REF!</f>
        <v>#REF!</v>
      </c>
      <c r="AN127" s="28" t="e">
        <f t="shared" si="9"/>
        <v>#REF!</v>
      </c>
      <c r="AO127" s="28" t="e">
        <f>#REF!</f>
        <v>#REF!</v>
      </c>
      <c r="AP127" s="28" t="e">
        <f t="shared" si="10"/>
        <v>#REF!</v>
      </c>
      <c r="AQ127" s="28" t="e">
        <f>#REF!</f>
        <v>#REF!</v>
      </c>
      <c r="AR127" s="28" t="e">
        <f t="shared" si="11"/>
        <v>#REF!</v>
      </c>
    </row>
    <row r="128" spans="1:44">
      <c r="A128" s="28" t="str">
        <f>A49</f>
        <v xml:space="preserve">МДОУ Могойтуйский детский сад "Бэлиг" </v>
      </c>
      <c r="B128" s="28">
        <f>K53</f>
        <v>85.21052631578948</v>
      </c>
      <c r="C128" s="28">
        <f>O53</f>
        <v>98.68421052631578</v>
      </c>
      <c r="D128" s="28">
        <f>T53</f>
        <v>68</v>
      </c>
      <c r="E128" s="28">
        <f>AA53</f>
        <v>95.78947368421052</v>
      </c>
      <c r="F128" s="28">
        <f>AH53</f>
        <v>100</v>
      </c>
      <c r="G128" s="28">
        <f>AI53</f>
        <v>89.536842105263162</v>
      </c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</row>
    <row r="129" spans="1:44">
      <c r="A129" s="28" t="str">
        <f>A54</f>
        <v xml:space="preserve">МАДОУ Ушарбайский детский сад "Ургы" </v>
      </c>
      <c r="B129" s="28">
        <f>K58</f>
        <v>86.5</v>
      </c>
      <c r="C129" s="28">
        <f>O58</f>
        <v>100</v>
      </c>
      <c r="D129" s="28">
        <f>T58</f>
        <v>12</v>
      </c>
      <c r="E129" s="28">
        <f>AA58</f>
        <v>100</v>
      </c>
      <c r="F129" s="28">
        <f>AH58</f>
        <v>100</v>
      </c>
      <c r="G129" s="28">
        <f>AI58</f>
        <v>79.7</v>
      </c>
      <c r="V129" t="e">
        <f>#REF!</f>
        <v>#REF!</v>
      </c>
      <c r="W129" t="e">
        <f>#REF!</f>
        <v>#REF!</v>
      </c>
      <c r="X129" s="28" t="e">
        <f>#REF!</f>
        <v>#REF!</v>
      </c>
      <c r="Y129" s="28" t="e">
        <f t="shared" si="2"/>
        <v>#REF!</v>
      </c>
      <c r="Z129" s="28" t="e">
        <f>#REF!</f>
        <v>#REF!</v>
      </c>
      <c r="AA129" s="28" t="e">
        <f t="shared" si="3"/>
        <v>#REF!</v>
      </c>
      <c r="AB129" s="28" t="e">
        <f>#REF!</f>
        <v>#REF!</v>
      </c>
      <c r="AC129" s="28" t="e">
        <f t="shared" si="4"/>
        <v>#REF!</v>
      </c>
      <c r="AD129" s="28" t="e">
        <f>#REF!</f>
        <v>#REF!</v>
      </c>
      <c r="AE129" s="28" t="e">
        <f>#REF!</f>
        <v>#REF!</v>
      </c>
      <c r="AF129" s="28" t="e">
        <f t="shared" si="5"/>
        <v>#REF!</v>
      </c>
      <c r="AG129" s="28" t="e">
        <f>#REF!</f>
        <v>#REF!</v>
      </c>
      <c r="AH129" s="28" t="e">
        <f t="shared" si="6"/>
        <v>#REF!</v>
      </c>
      <c r="AI129" s="28" t="e">
        <f>#REF!</f>
        <v>#REF!</v>
      </c>
      <c r="AJ129" s="28" t="e">
        <f t="shared" si="7"/>
        <v>#REF!</v>
      </c>
      <c r="AK129" s="28" t="e">
        <f>#REF!</f>
        <v>#REF!</v>
      </c>
      <c r="AL129" s="28" t="e">
        <f t="shared" si="8"/>
        <v>#REF!</v>
      </c>
      <c r="AM129" s="28" t="e">
        <f>#REF!</f>
        <v>#REF!</v>
      </c>
      <c r="AN129" s="28" t="e">
        <f t="shared" si="9"/>
        <v>#REF!</v>
      </c>
      <c r="AO129" s="28" t="e">
        <f>#REF!</f>
        <v>#REF!</v>
      </c>
      <c r="AP129" s="28" t="e">
        <f t="shared" si="10"/>
        <v>#REF!</v>
      </c>
      <c r="AQ129" s="28" t="e">
        <f>#REF!</f>
        <v>#REF!</v>
      </c>
      <c r="AR129" s="28" t="e">
        <f t="shared" si="11"/>
        <v>#REF!</v>
      </c>
    </row>
    <row r="130" spans="1:44">
      <c r="A130" s="28"/>
      <c r="B130" s="28"/>
      <c r="C130" s="28"/>
      <c r="D130" s="28"/>
      <c r="E130" s="28"/>
      <c r="F130" s="28"/>
      <c r="G130" s="28"/>
      <c r="V130" t="e">
        <f>#REF!</f>
        <v>#REF!</v>
      </c>
      <c r="W130" t="e">
        <f>#REF!</f>
        <v>#REF!</v>
      </c>
      <c r="X130" s="28" t="e">
        <f>#REF!</f>
        <v>#REF!</v>
      </c>
      <c r="Y130" s="28" t="e">
        <f t="shared" si="2"/>
        <v>#REF!</v>
      </c>
      <c r="Z130" s="28" t="e">
        <f>#REF!</f>
        <v>#REF!</v>
      </c>
      <c r="AA130" s="28" t="e">
        <f t="shared" si="3"/>
        <v>#REF!</v>
      </c>
      <c r="AB130" s="28" t="e">
        <f>#REF!</f>
        <v>#REF!</v>
      </c>
      <c r="AC130" s="28" t="e">
        <f t="shared" si="4"/>
        <v>#REF!</v>
      </c>
      <c r="AD130" s="28" t="e">
        <f>#REF!</f>
        <v>#REF!</v>
      </c>
      <c r="AE130" s="28" t="e">
        <f>#REF!</f>
        <v>#REF!</v>
      </c>
      <c r="AF130" s="28" t="e">
        <f t="shared" si="5"/>
        <v>#REF!</v>
      </c>
      <c r="AG130" s="28" t="e">
        <f>#REF!</f>
        <v>#REF!</v>
      </c>
      <c r="AH130" s="28" t="e">
        <f t="shared" si="6"/>
        <v>#REF!</v>
      </c>
      <c r="AI130" s="28" t="e">
        <f>#REF!</f>
        <v>#REF!</v>
      </c>
      <c r="AJ130" s="28" t="e">
        <f t="shared" si="7"/>
        <v>#REF!</v>
      </c>
      <c r="AK130" s="28" t="e">
        <f>#REF!</f>
        <v>#REF!</v>
      </c>
      <c r="AL130" s="28" t="e">
        <f t="shared" si="8"/>
        <v>#REF!</v>
      </c>
      <c r="AM130" s="28" t="e">
        <f>#REF!</f>
        <v>#REF!</v>
      </c>
      <c r="AN130" s="28" t="e">
        <f t="shared" si="9"/>
        <v>#REF!</v>
      </c>
      <c r="AO130" s="28" t="e">
        <f>#REF!</f>
        <v>#REF!</v>
      </c>
      <c r="AP130" s="28" t="e">
        <f t="shared" si="10"/>
        <v>#REF!</v>
      </c>
      <c r="AQ130" s="28" t="e">
        <f>#REF!</f>
        <v>#REF!</v>
      </c>
      <c r="AR130" s="28" t="e">
        <f t="shared" si="11"/>
        <v>#REF!</v>
      </c>
    </row>
    <row r="131" spans="1:44">
      <c r="A131" s="29"/>
      <c r="B131" s="28"/>
      <c r="C131" s="28"/>
      <c r="D131" s="28"/>
      <c r="E131" s="28"/>
      <c r="F131" s="28"/>
      <c r="G131" s="28"/>
      <c r="V131" t="e">
        <f>#REF!</f>
        <v>#REF!</v>
      </c>
      <c r="W131" t="e">
        <f>#REF!</f>
        <v>#REF!</v>
      </c>
      <c r="X131" s="28" t="e">
        <f>#REF!</f>
        <v>#REF!</v>
      </c>
      <c r="Y131" s="28" t="e">
        <f t="shared" si="2"/>
        <v>#REF!</v>
      </c>
      <c r="Z131" s="28" t="e">
        <f>#REF!</f>
        <v>#REF!</v>
      </c>
      <c r="AA131" s="28" t="e">
        <f t="shared" si="3"/>
        <v>#REF!</v>
      </c>
      <c r="AB131" s="28" t="e">
        <f>#REF!</f>
        <v>#REF!</v>
      </c>
      <c r="AC131" s="28" t="e">
        <f t="shared" si="4"/>
        <v>#REF!</v>
      </c>
      <c r="AD131" s="28" t="e">
        <f>#REF!</f>
        <v>#REF!</v>
      </c>
      <c r="AE131" s="28" t="e">
        <f>#REF!</f>
        <v>#REF!</v>
      </c>
      <c r="AF131" s="28" t="e">
        <f t="shared" si="5"/>
        <v>#REF!</v>
      </c>
      <c r="AG131" s="28" t="e">
        <f>#REF!</f>
        <v>#REF!</v>
      </c>
      <c r="AH131" s="28" t="e">
        <f t="shared" si="6"/>
        <v>#REF!</v>
      </c>
      <c r="AI131" s="28" t="e">
        <f>#REF!</f>
        <v>#REF!</v>
      </c>
      <c r="AJ131" s="28" t="e">
        <f t="shared" si="7"/>
        <v>#REF!</v>
      </c>
      <c r="AK131" s="28" t="e">
        <f>#REF!</f>
        <v>#REF!</v>
      </c>
      <c r="AL131" s="28" t="e">
        <f t="shared" si="8"/>
        <v>#REF!</v>
      </c>
      <c r="AM131" s="28" t="e">
        <f>#REF!</f>
        <v>#REF!</v>
      </c>
      <c r="AN131" s="28" t="e">
        <f t="shared" si="9"/>
        <v>#REF!</v>
      </c>
      <c r="AO131" s="28" t="e">
        <f>#REF!</f>
        <v>#REF!</v>
      </c>
      <c r="AP131" s="28" t="e">
        <f t="shared" si="10"/>
        <v>#REF!</v>
      </c>
      <c r="AQ131" s="28" t="e">
        <f>#REF!</f>
        <v>#REF!</v>
      </c>
      <c r="AR131" s="28" t="e">
        <f t="shared" si="11"/>
        <v>#REF!</v>
      </c>
    </row>
    <row r="132" spans="1:44">
      <c r="B132" s="28"/>
      <c r="C132" s="28"/>
      <c r="D132" s="28"/>
      <c r="E132" s="28"/>
      <c r="F132" s="28"/>
      <c r="G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</row>
    <row r="133" spans="1:44">
      <c r="B133" s="28"/>
      <c r="C133" s="28"/>
      <c r="D133" s="28"/>
      <c r="E133" s="28"/>
      <c r="F133" s="28"/>
      <c r="G133" s="28">
        <f>SUM(G119:G132)</f>
        <v>912.70958940641356</v>
      </c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</row>
    <row r="134" spans="1:44">
      <c r="B134" s="28"/>
      <c r="C134" s="28"/>
      <c r="D134" s="28"/>
      <c r="E134" s="28"/>
      <c r="F134" s="28"/>
      <c r="G134" s="28">
        <f>G133/11</f>
        <v>82.97359903694668</v>
      </c>
      <c r="Y134" s="28"/>
      <c r="AA134" s="28"/>
      <c r="AC134" s="28"/>
      <c r="AF134" s="28"/>
      <c r="AH134" s="28"/>
      <c r="AJ134" s="28"/>
      <c r="AL134" s="28"/>
      <c r="AN134" s="28"/>
      <c r="AP134" s="28"/>
      <c r="AR134" s="28"/>
    </row>
    <row r="135" spans="1:44">
      <c r="B135" s="28"/>
      <c r="C135" s="28"/>
      <c r="D135" s="28"/>
      <c r="E135" s="28"/>
      <c r="F135" s="28"/>
      <c r="G135" s="28"/>
      <c r="W135" s="6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</row>
    <row r="136" spans="1:44">
      <c r="B136" s="28"/>
      <c r="C136" s="28"/>
      <c r="D136" s="28"/>
      <c r="E136" s="28"/>
      <c r="F136" s="28"/>
      <c r="G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</row>
    <row r="137" spans="1:44">
      <c r="B137" s="28"/>
      <c r="C137" s="28"/>
      <c r="D137" s="43"/>
      <c r="E137" s="28"/>
      <c r="F137" s="28"/>
      <c r="G137" s="28"/>
      <c r="V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</row>
    <row r="138" spans="1:44">
      <c r="B138" s="28"/>
      <c r="C138" s="28"/>
      <c r="D138" s="28"/>
      <c r="E138" s="28"/>
      <c r="F138" s="28"/>
      <c r="G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</row>
    <row r="139" spans="1:44">
      <c r="A139" s="28"/>
      <c r="B139" s="28"/>
      <c r="C139" s="28"/>
      <c r="D139" s="28"/>
      <c r="E139" s="28"/>
      <c r="F139" s="28"/>
      <c r="G139" s="28"/>
    </row>
    <row r="140" spans="1:44">
      <c r="A140" s="28"/>
      <c r="B140" s="28"/>
      <c r="C140" s="28"/>
      <c r="D140" s="28"/>
      <c r="E140" s="28"/>
      <c r="F140" s="28"/>
      <c r="G140" s="28"/>
    </row>
    <row r="141" spans="1:44">
      <c r="G141" s="66"/>
    </row>
    <row r="142" spans="1:44">
      <c r="G142" s="28"/>
    </row>
    <row r="144" spans="1:44">
      <c r="A144" s="69"/>
      <c r="B144" s="28"/>
    </row>
    <row r="145" spans="1:2">
      <c r="A145" s="69"/>
      <c r="B145" s="28"/>
    </row>
    <row r="146" spans="1:2">
      <c r="A146" s="69"/>
      <c r="B146" s="28"/>
    </row>
    <row r="147" spans="1:2">
      <c r="A147" s="69"/>
      <c r="B147" s="28"/>
    </row>
    <row r="148" spans="1:2">
      <c r="A148" s="69"/>
      <c r="B148" s="28"/>
    </row>
    <row r="149" spans="1:2">
      <c r="A149" s="28"/>
      <c r="B149" s="28"/>
    </row>
    <row r="150" spans="1:2">
      <c r="A150" s="28"/>
      <c r="B150" s="28"/>
    </row>
    <row r="151" spans="1:2">
      <c r="A151" s="28"/>
      <c r="B151" s="28"/>
    </row>
    <row r="152" spans="1:2">
      <c r="A152" s="28"/>
      <c r="B152" s="28"/>
    </row>
    <row r="153" spans="1:2">
      <c r="A153" s="28"/>
      <c r="B153" s="28"/>
    </row>
    <row r="154" spans="1:2">
      <c r="A154" s="28"/>
      <c r="B154" s="28"/>
    </row>
    <row r="155" spans="1:2">
      <c r="A155" s="28"/>
      <c r="B155" s="28"/>
    </row>
    <row r="156" spans="1:2">
      <c r="A156" s="29"/>
      <c r="B156" s="28"/>
    </row>
    <row r="157" spans="1:2">
      <c r="A157" s="69"/>
      <c r="B157" s="28"/>
    </row>
    <row r="158" spans="1:2">
      <c r="A158" s="69"/>
      <c r="B158" s="28"/>
    </row>
    <row r="159" spans="1:2">
      <c r="A159" s="69"/>
      <c r="B159" s="28"/>
    </row>
    <row r="160" spans="1:2">
      <c r="A160" s="69"/>
    </row>
    <row r="161" spans="1:1">
      <c r="A161" s="69"/>
    </row>
    <row r="162" spans="1:1">
      <c r="A162" s="69"/>
    </row>
    <row r="163" spans="1:1">
      <c r="A163" s="69"/>
    </row>
    <row r="164" spans="1:1">
      <c r="A164" s="28"/>
    </row>
    <row r="165" spans="1:1">
      <c r="A165" s="28"/>
    </row>
  </sheetData>
  <sheetProtection selectLockedCells="1" selectUnlockedCells="1"/>
  <mergeCells count="337">
    <mergeCell ref="U56:V56"/>
    <mergeCell ref="W56:X56"/>
    <mergeCell ref="Y56:Z56"/>
    <mergeCell ref="AB56:AC56"/>
    <mergeCell ref="AD56:AE56"/>
    <mergeCell ref="AF56:AG56"/>
    <mergeCell ref="B56:E56"/>
    <mergeCell ref="G56:J56"/>
    <mergeCell ref="B53:E53"/>
    <mergeCell ref="G53:J53"/>
    <mergeCell ref="M53:N53"/>
    <mergeCell ref="U53:V53"/>
    <mergeCell ref="W53:X53"/>
    <mergeCell ref="AB48:AC48"/>
    <mergeCell ref="AD48:AE48"/>
    <mergeCell ref="AF48:AG48"/>
    <mergeCell ref="A49:AI49"/>
    <mergeCell ref="M51:N51"/>
    <mergeCell ref="U51:V51"/>
    <mergeCell ref="W51:X51"/>
    <mergeCell ref="Y51:Z51"/>
    <mergeCell ref="AB51:AC51"/>
    <mergeCell ref="AD51:AE51"/>
    <mergeCell ref="AF51:AG51"/>
    <mergeCell ref="B51:E51"/>
    <mergeCell ref="G51:J51"/>
    <mergeCell ref="B48:E48"/>
    <mergeCell ref="G48:J48"/>
    <mergeCell ref="M48:N48"/>
    <mergeCell ref="U48:V48"/>
    <mergeCell ref="W48:X48"/>
    <mergeCell ref="Y48:Z48"/>
    <mergeCell ref="AB43:AC43"/>
    <mergeCell ref="AD43:AE43"/>
    <mergeCell ref="AF43:AG43"/>
    <mergeCell ref="A44:AI44"/>
    <mergeCell ref="M46:N46"/>
    <mergeCell ref="U46:V46"/>
    <mergeCell ref="W46:X46"/>
    <mergeCell ref="Y46:Z46"/>
    <mergeCell ref="AB46:AC46"/>
    <mergeCell ref="AD46:AE46"/>
    <mergeCell ref="AF46:AG46"/>
    <mergeCell ref="B46:E46"/>
    <mergeCell ref="G46:J46"/>
    <mergeCell ref="B43:E43"/>
    <mergeCell ref="G43:J43"/>
    <mergeCell ref="M43:N43"/>
    <mergeCell ref="U43:V43"/>
    <mergeCell ref="W43:X43"/>
    <mergeCell ref="Y43:Z43"/>
    <mergeCell ref="AB33:AC33"/>
    <mergeCell ref="AD33:AE33"/>
    <mergeCell ref="AF33:AG33"/>
    <mergeCell ref="AB38:AC38"/>
    <mergeCell ref="AD38:AE38"/>
    <mergeCell ref="AF38:AG38"/>
    <mergeCell ref="A39:AI39"/>
    <mergeCell ref="M41:N41"/>
    <mergeCell ref="U41:V41"/>
    <mergeCell ref="W41:X41"/>
    <mergeCell ref="Y41:Z41"/>
    <mergeCell ref="AB41:AC41"/>
    <mergeCell ref="AD41:AE41"/>
    <mergeCell ref="AF41:AG41"/>
    <mergeCell ref="B41:E41"/>
    <mergeCell ref="G41:J41"/>
    <mergeCell ref="B38:E38"/>
    <mergeCell ref="G38:J38"/>
    <mergeCell ref="M38:N38"/>
    <mergeCell ref="U38:V38"/>
    <mergeCell ref="W38:X38"/>
    <mergeCell ref="Y38:Z38"/>
    <mergeCell ref="A34:AI34"/>
    <mergeCell ref="B32:E32"/>
    <mergeCell ref="B57:E57"/>
    <mergeCell ref="G57:J57"/>
    <mergeCell ref="M57:N57"/>
    <mergeCell ref="U57:V57"/>
    <mergeCell ref="W57:X57"/>
    <mergeCell ref="Y57:Z57"/>
    <mergeCell ref="AB57:AC57"/>
    <mergeCell ref="AD57:AE57"/>
    <mergeCell ref="AF57:AG57"/>
    <mergeCell ref="B47:E47"/>
    <mergeCell ref="G47:J47"/>
    <mergeCell ref="M47:N47"/>
    <mergeCell ref="U47:V47"/>
    <mergeCell ref="W47:X47"/>
    <mergeCell ref="Y47:Z47"/>
    <mergeCell ref="AB47:AC47"/>
    <mergeCell ref="AD47:AE47"/>
    <mergeCell ref="AF47:AG47"/>
    <mergeCell ref="B42:E42"/>
    <mergeCell ref="G42:J42"/>
    <mergeCell ref="M42:N42"/>
    <mergeCell ref="U42:V42"/>
    <mergeCell ref="AB58:AC58"/>
    <mergeCell ref="AD58:AE58"/>
    <mergeCell ref="AF58:AG58"/>
    <mergeCell ref="B52:E52"/>
    <mergeCell ref="G52:J52"/>
    <mergeCell ref="M52:N52"/>
    <mergeCell ref="U52:V52"/>
    <mergeCell ref="W52:X52"/>
    <mergeCell ref="Y52:Z52"/>
    <mergeCell ref="AB52:AC52"/>
    <mergeCell ref="AD52:AE52"/>
    <mergeCell ref="AF52:AG52"/>
    <mergeCell ref="Y53:Z53"/>
    <mergeCell ref="B58:E58"/>
    <mergeCell ref="G58:J58"/>
    <mergeCell ref="M58:N58"/>
    <mergeCell ref="U58:V58"/>
    <mergeCell ref="W58:X58"/>
    <mergeCell ref="Y58:Z58"/>
    <mergeCell ref="AB53:AC53"/>
    <mergeCell ref="AD53:AE53"/>
    <mergeCell ref="AF53:AG53"/>
    <mergeCell ref="A54:AI54"/>
    <mergeCell ref="M56:N56"/>
    <mergeCell ref="W42:X42"/>
    <mergeCell ref="Y42:Z42"/>
    <mergeCell ref="AB42:AC42"/>
    <mergeCell ref="AD42:AE42"/>
    <mergeCell ref="AF42:AG42"/>
    <mergeCell ref="B37:E37"/>
    <mergeCell ref="G37:J37"/>
    <mergeCell ref="M37:N37"/>
    <mergeCell ref="U37:V37"/>
    <mergeCell ref="W37:X37"/>
    <mergeCell ref="Y37:Z37"/>
    <mergeCell ref="AB37:AC37"/>
    <mergeCell ref="AD37:AE37"/>
    <mergeCell ref="AF37:AG37"/>
    <mergeCell ref="B36:E36"/>
    <mergeCell ref="G36:J36"/>
    <mergeCell ref="M36:N36"/>
    <mergeCell ref="U36:V36"/>
    <mergeCell ref="W36:X36"/>
    <mergeCell ref="Y36:Z36"/>
    <mergeCell ref="AB36:AC36"/>
    <mergeCell ref="AD36:AE36"/>
    <mergeCell ref="AF36:AG36"/>
    <mergeCell ref="Y28:Z28"/>
    <mergeCell ref="AB28:AC28"/>
    <mergeCell ref="AD28:AE28"/>
    <mergeCell ref="AF28:AG28"/>
    <mergeCell ref="B28:E28"/>
    <mergeCell ref="G28:J28"/>
    <mergeCell ref="M28:N28"/>
    <mergeCell ref="U28:V28"/>
    <mergeCell ref="W28:X28"/>
    <mergeCell ref="B33:E33"/>
    <mergeCell ref="G33:J33"/>
    <mergeCell ref="A29:AI29"/>
    <mergeCell ref="M31:N31"/>
    <mergeCell ref="U31:V31"/>
    <mergeCell ref="W31:X31"/>
    <mergeCell ref="Y31:Z31"/>
    <mergeCell ref="AB31:AC31"/>
    <mergeCell ref="AD31:AE31"/>
    <mergeCell ref="G32:J32"/>
    <mergeCell ref="AF32:AG32"/>
    <mergeCell ref="B31:E31"/>
    <mergeCell ref="G31:J31"/>
    <mergeCell ref="AF31:AG31"/>
    <mergeCell ref="M32:N32"/>
    <mergeCell ref="U32:V32"/>
    <mergeCell ref="W32:X32"/>
    <mergeCell ref="Y32:Z32"/>
    <mergeCell ref="AB32:AC32"/>
    <mergeCell ref="AD32:AE32"/>
    <mergeCell ref="M33:N33"/>
    <mergeCell ref="U33:V33"/>
    <mergeCell ref="W33:X33"/>
    <mergeCell ref="Y33:Z33"/>
    <mergeCell ref="Y26:Z26"/>
    <mergeCell ref="AB26:AC26"/>
    <mergeCell ref="AD26:AE26"/>
    <mergeCell ref="AF26:AG26"/>
    <mergeCell ref="B27:E27"/>
    <mergeCell ref="G27:J27"/>
    <mergeCell ref="M27:N27"/>
    <mergeCell ref="U27:V27"/>
    <mergeCell ref="W27:X27"/>
    <mergeCell ref="Y27:Z27"/>
    <mergeCell ref="AB27:AC27"/>
    <mergeCell ref="AD27:AE27"/>
    <mergeCell ref="AF27:AG27"/>
    <mergeCell ref="B26:E26"/>
    <mergeCell ref="G26:J26"/>
    <mergeCell ref="M26:N26"/>
    <mergeCell ref="U26:V26"/>
    <mergeCell ref="W26:X26"/>
    <mergeCell ref="Y22:Z22"/>
    <mergeCell ref="AB22:AC22"/>
    <mergeCell ref="AD22:AE22"/>
    <mergeCell ref="AF22:AG22"/>
    <mergeCell ref="B23:E23"/>
    <mergeCell ref="G23:J23"/>
    <mergeCell ref="M23:N23"/>
    <mergeCell ref="U23:V23"/>
    <mergeCell ref="W23:X23"/>
    <mergeCell ref="Y23:Z23"/>
    <mergeCell ref="AB23:AC23"/>
    <mergeCell ref="AD23:AE23"/>
    <mergeCell ref="AF23:AG23"/>
    <mergeCell ref="B22:E22"/>
    <mergeCell ref="G22:J22"/>
    <mergeCell ref="M22:N22"/>
    <mergeCell ref="U22:V22"/>
    <mergeCell ref="W22:X22"/>
    <mergeCell ref="Y21:Z21"/>
    <mergeCell ref="AB21:AC21"/>
    <mergeCell ref="AD21:AE21"/>
    <mergeCell ref="AF21:AG21"/>
    <mergeCell ref="B18:E18"/>
    <mergeCell ref="G18:J18"/>
    <mergeCell ref="M18:N18"/>
    <mergeCell ref="U18:V18"/>
    <mergeCell ref="W18:X18"/>
    <mergeCell ref="A19:AI19"/>
    <mergeCell ref="A24:AI24"/>
    <mergeCell ref="B16:E16"/>
    <mergeCell ref="G16:J16"/>
    <mergeCell ref="M16:N16"/>
    <mergeCell ref="U16:V16"/>
    <mergeCell ref="W16:X16"/>
    <mergeCell ref="Y16:Z16"/>
    <mergeCell ref="AB16:AC16"/>
    <mergeCell ref="AD16:AE16"/>
    <mergeCell ref="AF16:AG16"/>
    <mergeCell ref="B17:E17"/>
    <mergeCell ref="G17:J17"/>
    <mergeCell ref="M17:N17"/>
    <mergeCell ref="U17:V17"/>
    <mergeCell ref="Y18:Z18"/>
    <mergeCell ref="AB18:AC18"/>
    <mergeCell ref="AD18:AE18"/>
    <mergeCell ref="AF18:AG18"/>
    <mergeCell ref="B21:E21"/>
    <mergeCell ref="G21:J21"/>
    <mergeCell ref="M21:N21"/>
    <mergeCell ref="U21:V21"/>
    <mergeCell ref="W21:X21"/>
    <mergeCell ref="W17:X17"/>
    <mergeCell ref="A1:A2"/>
    <mergeCell ref="B1:K1"/>
    <mergeCell ref="L1:O1"/>
    <mergeCell ref="P1:T1"/>
    <mergeCell ref="A4:AI4"/>
    <mergeCell ref="AB8:AC8"/>
    <mergeCell ref="AD8:AE8"/>
    <mergeCell ref="AF8:AG8"/>
    <mergeCell ref="AD7:AE7"/>
    <mergeCell ref="AF7:AG7"/>
    <mergeCell ref="Y8:Z8"/>
    <mergeCell ref="B8:E8"/>
    <mergeCell ref="G8:J8"/>
    <mergeCell ref="M8:N8"/>
    <mergeCell ref="U8:V8"/>
    <mergeCell ref="U1:AA1"/>
    <mergeCell ref="AI1:AI2"/>
    <mergeCell ref="B6:E6"/>
    <mergeCell ref="G6:J6"/>
    <mergeCell ref="M6:N6"/>
    <mergeCell ref="R6:S6"/>
    <mergeCell ref="U6:V6"/>
    <mergeCell ref="B7:E7"/>
    <mergeCell ref="G7:J7"/>
    <mergeCell ref="AJ1:AJ2"/>
    <mergeCell ref="B2:E2"/>
    <mergeCell ref="G2:J2"/>
    <mergeCell ref="M2:N2"/>
    <mergeCell ref="R2:S2"/>
    <mergeCell ref="U2:V2"/>
    <mergeCell ref="W2:X2"/>
    <mergeCell ref="Y2:Z2"/>
    <mergeCell ref="AB2:AC2"/>
    <mergeCell ref="AB1:AH1"/>
    <mergeCell ref="AD2:AE2"/>
    <mergeCell ref="AF2:AG2"/>
    <mergeCell ref="M7:N7"/>
    <mergeCell ref="R7:S7"/>
    <mergeCell ref="U7:V7"/>
    <mergeCell ref="W8:X8"/>
    <mergeCell ref="Y6:Z6"/>
    <mergeCell ref="AB6:AC6"/>
    <mergeCell ref="AD6:AE6"/>
    <mergeCell ref="AF6:AG6"/>
    <mergeCell ref="W7:X7"/>
    <mergeCell ref="W6:X6"/>
    <mergeCell ref="Y7:Z7"/>
    <mergeCell ref="AB7:AC7"/>
    <mergeCell ref="Y17:Z17"/>
    <mergeCell ref="AB17:AC17"/>
    <mergeCell ref="AD17:AE17"/>
    <mergeCell ref="AF17:AG17"/>
    <mergeCell ref="A9:AI9"/>
    <mergeCell ref="B11:E11"/>
    <mergeCell ref="G11:J11"/>
    <mergeCell ref="M11:N11"/>
    <mergeCell ref="U11:V11"/>
    <mergeCell ref="W11:X11"/>
    <mergeCell ref="Y11:Z11"/>
    <mergeCell ref="AB11:AC11"/>
    <mergeCell ref="AD11:AE11"/>
    <mergeCell ref="AF11:AG11"/>
    <mergeCell ref="A14:AI14"/>
    <mergeCell ref="AF12:AG12"/>
    <mergeCell ref="B13:E13"/>
    <mergeCell ref="G13:J13"/>
    <mergeCell ref="M13:N13"/>
    <mergeCell ref="U13:V13"/>
    <mergeCell ref="W13:X13"/>
    <mergeCell ref="Y13:Z13"/>
    <mergeCell ref="AB13:AC13"/>
    <mergeCell ref="AD13:AE13"/>
    <mergeCell ref="AF13:AG13"/>
    <mergeCell ref="B12:E12"/>
    <mergeCell ref="G12:J12"/>
    <mergeCell ref="M12:N12"/>
    <mergeCell ref="U12:V12"/>
    <mergeCell ref="Y12:Z12"/>
    <mergeCell ref="AB12:AC12"/>
    <mergeCell ref="AD12:AE12"/>
    <mergeCell ref="W12:X12"/>
    <mergeCell ref="X114:AA114"/>
    <mergeCell ref="AB114:AC114"/>
    <mergeCell ref="AD114:AF114"/>
    <mergeCell ref="AG114:AH114"/>
    <mergeCell ref="AI114:AJ114"/>
    <mergeCell ref="AK114:AL114"/>
    <mergeCell ref="AM114:AN114"/>
    <mergeCell ref="AO114:AP114"/>
    <mergeCell ref="AQ114:AR1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Мониторинг</dc:title>
  <dc:creator>Anton Sychev</dc:creator>
  <cp:lastModifiedBy>User</cp:lastModifiedBy>
  <dcterms:created xsi:type="dcterms:W3CDTF">2019-08-06T00:16:54Z</dcterms:created>
  <dcterms:modified xsi:type="dcterms:W3CDTF">2024-06-14T07:20:37Z</dcterms:modified>
</cp:coreProperties>
</file>